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<sst xmlns="http://schemas.openxmlformats.org/spreadsheetml/2006/main" count="485" uniqueCount="346">
  <si>
    <t>Норма
часу людино-днів</t>
  </si>
  <si>
    <t>Норма
виробітку на 1 роб. День</t>
  </si>
  <si>
    <t>Найменування видів робіт</t>
  </si>
  <si>
    <t>№ за
 прейскурантом</t>
  </si>
  <si>
    <t>обсягом до 150 аркушів</t>
  </si>
  <si>
    <t>7.13.1</t>
  </si>
  <si>
    <t>7.13.2</t>
  </si>
  <si>
    <t>особових  справ</t>
  </si>
  <si>
    <t>Вклеювання  титульних і засвідчувальних аркушів</t>
  </si>
  <si>
    <t>Ремонт документів</t>
  </si>
  <si>
    <t>що містять до 25 аркушів</t>
  </si>
  <si>
    <t>1 арк.</t>
  </si>
  <si>
    <t>1 обкл.</t>
  </si>
  <si>
    <t>100 од.зб.</t>
  </si>
  <si>
    <t>справа</t>
  </si>
  <si>
    <t>№ п/п</t>
  </si>
  <si>
    <t>Поз.у прейскуранті</t>
  </si>
  <si>
    <t>Од. виміру</t>
  </si>
  <si>
    <t>Ціна за 100 од. зб.</t>
  </si>
  <si>
    <t>Примітка</t>
  </si>
  <si>
    <t>Розділ 2</t>
  </si>
  <si>
    <t>Розділ 1</t>
  </si>
  <si>
    <t>100 од. зб.</t>
  </si>
  <si>
    <t>Поз. У прейскур.</t>
  </si>
  <si>
    <t>Од. вим.</t>
  </si>
  <si>
    <t>Ціна за 100 од.зб.</t>
  </si>
  <si>
    <t>Розділ 3</t>
  </si>
  <si>
    <t>Архівіст</t>
  </si>
  <si>
    <t>ЦІНИ</t>
  </si>
  <si>
    <t>1</t>
  </si>
  <si>
    <t>Л.Д.Сусленко</t>
  </si>
  <si>
    <t>грн.</t>
  </si>
  <si>
    <t>Всього  по розділу 1 за 100 од.зберігання</t>
  </si>
  <si>
    <t>Всього по розділу 2  за 1 рік:</t>
  </si>
  <si>
    <t>за  100 од.зб.</t>
  </si>
  <si>
    <t>РОЗРАХУНОК</t>
  </si>
  <si>
    <t>2.1.1</t>
  </si>
  <si>
    <t>3.2</t>
  </si>
  <si>
    <t>Додаток 3</t>
  </si>
  <si>
    <t>Одиниця виміру</t>
  </si>
  <si>
    <t>аркуш</t>
  </si>
  <si>
    <t>документи після 1917 року</t>
  </si>
  <si>
    <t>Дезінфекція документів</t>
  </si>
  <si>
    <t>Підшивання справ</t>
  </si>
  <si>
    <t>за період від 5 до 10 років</t>
  </si>
  <si>
    <t>за період від 1 до 5 років</t>
  </si>
  <si>
    <t>Систематизація аркушів у справі</t>
  </si>
  <si>
    <t>машинописний (без правки) або розбірливий рукописний текст</t>
  </si>
  <si>
    <t>Складання  заголовків справ</t>
  </si>
  <si>
    <t>заголовок</t>
  </si>
  <si>
    <t>на особові справи</t>
  </si>
  <si>
    <t>Нумерація аркушів у справах:</t>
  </si>
  <si>
    <t>Оформлення  обкладинок справ або титульних аркушів</t>
  </si>
  <si>
    <t>Складання  описів справ</t>
  </si>
  <si>
    <t>на друкарській машині</t>
  </si>
  <si>
    <t>Складання передмов до описів фондів установ</t>
  </si>
  <si>
    <t>Складання  актів про виділення до знищення тих документів і справ, які не підлягають зберіганню</t>
  </si>
  <si>
    <t>Знепилення справ</t>
  </si>
  <si>
    <t>Дострокове приймання документів  на державне зберігання</t>
  </si>
  <si>
    <t>за один рік</t>
  </si>
  <si>
    <t>2.1.2</t>
  </si>
  <si>
    <t>спрва</t>
  </si>
  <si>
    <t>що містять до 100 аркушів</t>
  </si>
  <si>
    <t>Підготовка документів до прийому на державне зберігання, прийом справ, розміщення в  архівосховищі</t>
  </si>
  <si>
    <t>№ з/п</t>
  </si>
  <si>
    <t>індекс за даними цінами</t>
  </si>
  <si>
    <t>Ціна за 100 
одиниць зберігання</t>
  </si>
  <si>
    <t>Складання  актів про повернення документів власнику</t>
  </si>
  <si>
    <t>забезпечення збереженості  та  науково-технічного опрацювання документів і справ підприємств, установ і  організацій з розрахунком</t>
  </si>
  <si>
    <t>обсягом понад 150 аркушів</t>
  </si>
  <si>
    <t>40</t>
  </si>
  <si>
    <t>Перевіряння  нумерації у справах:</t>
  </si>
  <si>
    <t>60</t>
  </si>
  <si>
    <t>25</t>
  </si>
  <si>
    <t>13</t>
  </si>
  <si>
    <t>друк. аркуш</t>
  </si>
  <si>
    <t>Депоноване зберігання документів, що не належать державі</t>
  </si>
  <si>
    <t>сторінка</t>
  </si>
  <si>
    <t>12</t>
  </si>
  <si>
    <t>10</t>
  </si>
  <si>
    <t>17</t>
  </si>
  <si>
    <t>Написання історичних довідок до архівних фондів</t>
  </si>
  <si>
    <t>друкований аркуш</t>
  </si>
  <si>
    <t>Оформлення  описів</t>
  </si>
  <si>
    <t>опис</t>
  </si>
  <si>
    <t>акт</t>
  </si>
  <si>
    <t>2</t>
  </si>
  <si>
    <t>1.1</t>
  </si>
  <si>
    <t>1.2</t>
  </si>
  <si>
    <t>1.3</t>
  </si>
  <si>
    <t>1.4</t>
  </si>
  <si>
    <t>1.7</t>
  </si>
  <si>
    <t>1.8</t>
  </si>
  <si>
    <t>1.9</t>
  </si>
  <si>
    <t>1.10</t>
  </si>
  <si>
    <t>2.1</t>
  </si>
  <si>
    <t>2.2</t>
  </si>
  <si>
    <t>2.3</t>
  </si>
  <si>
    <t>2.3.1</t>
  </si>
  <si>
    <t>2.3.2</t>
  </si>
  <si>
    <t>2.4</t>
  </si>
  <si>
    <t>2.4.1</t>
  </si>
  <si>
    <t>3.1</t>
  </si>
  <si>
    <t>3.2.1</t>
  </si>
  <si>
    <t>3.3</t>
  </si>
  <si>
    <t>3.4</t>
  </si>
  <si>
    <t>4.1</t>
  </si>
  <si>
    <t>% накладних витрат</t>
  </si>
  <si>
    <t>за 100 од. зб.</t>
  </si>
  <si>
    <t>2.1.6</t>
  </si>
  <si>
    <t>2.1.6.1</t>
  </si>
  <si>
    <t>2.1.6.2</t>
  </si>
  <si>
    <t>2.1.8</t>
  </si>
  <si>
    <t>2.1.8.2</t>
  </si>
  <si>
    <t>документів  із нестандартними  аркушами</t>
  </si>
  <si>
    <t>2.1.8.3</t>
  </si>
  <si>
    <t>2.1.9</t>
  </si>
  <si>
    <t>2.1.9.1</t>
  </si>
  <si>
    <t>2.1.10.2.2</t>
  </si>
  <si>
    <t>2.1.42.2</t>
  </si>
  <si>
    <t>2.1.42.2.1</t>
  </si>
  <si>
    <t>2.1.42.2.2</t>
  </si>
  <si>
    <t>2.1.42.2.3</t>
  </si>
  <si>
    <t>2.1.53.1</t>
  </si>
  <si>
    <t>2.1.53.1.2</t>
  </si>
  <si>
    <t>2.1.54.1</t>
  </si>
  <si>
    <t>2.1.56</t>
  </si>
  <si>
    <t>2.1.56.1.1</t>
  </si>
  <si>
    <t>2.1.56.1.2</t>
  </si>
  <si>
    <t>2.1.58</t>
  </si>
  <si>
    <t>2.1.58.1</t>
  </si>
  <si>
    <t>2.1.58.2</t>
  </si>
  <si>
    <t>2.1.58.3</t>
  </si>
  <si>
    <t>2.1.58.4</t>
  </si>
  <si>
    <t>2.1.58.5</t>
  </si>
  <si>
    <t>4.1.1.3</t>
  </si>
  <si>
    <t>4.1.10</t>
  </si>
  <si>
    <t>4.1.10.1</t>
  </si>
  <si>
    <t>4.1.12</t>
  </si>
  <si>
    <t>4.1.12.5</t>
  </si>
  <si>
    <t>4.1.18.1</t>
  </si>
  <si>
    <t>4.1.20</t>
  </si>
  <si>
    <t>4.1.20.1</t>
  </si>
  <si>
    <t>4.1.21</t>
  </si>
  <si>
    <t>4.1.23</t>
  </si>
  <si>
    <t>5.1.5</t>
  </si>
  <si>
    <t>5.3.3.1</t>
  </si>
  <si>
    <t>2.1.14.1</t>
  </si>
  <si>
    <t>1.11</t>
  </si>
  <si>
    <t>100 одиниць
 зберігання</t>
  </si>
  <si>
    <t>Всього на 100 од.зб.</t>
  </si>
  <si>
    <t>100  справ</t>
  </si>
  <si>
    <t>Всього:</t>
  </si>
  <si>
    <t xml:space="preserve">за надання  платних послуг Об`єднаним трудовим  архівом сільських та селищної рад  Первомайського району Миколаївської області із </t>
  </si>
  <si>
    <t>Додаток 1</t>
  </si>
  <si>
    <t>Директор  Об`єднаного трудового архіву</t>
  </si>
  <si>
    <t>директор</t>
  </si>
  <si>
    <t>Розділ 4</t>
  </si>
  <si>
    <t>розрахунок , дод. 3</t>
  </si>
  <si>
    <t>розрахунок, дод. 4</t>
  </si>
  <si>
    <t>Виконавці робіт</t>
  </si>
  <si>
    <t>Місячний посадовий 
оклад (грн.)</t>
  </si>
  <si>
    <t>Средньомісячна кількість робочих днів</t>
  </si>
  <si>
    <t>Директор</t>
  </si>
  <si>
    <t>% накладних витрат  (н.в.) = Фв/Фз.пл. х 100 %, де</t>
  </si>
  <si>
    <t xml:space="preserve"> Фв - фактичні витрати на комунальні послуги, матеріали, тощо , що оплачені</t>
  </si>
  <si>
    <t>Ф з.пл. - фактична заробітна плата за попередній рік (з урахуванням окладу, надбавки)</t>
  </si>
  <si>
    <t>% н.в., розрахований до п.2</t>
  </si>
  <si>
    <t xml:space="preserve">Загальна
вартість (грн.коп.)
(гр.9+гр.10+гр.12)  </t>
  </si>
  <si>
    <t xml:space="preserve">Пункт 2. Накладні витрати розраховуються як відсоток до заробітної плати: </t>
  </si>
  <si>
    <t>наказом директора держархіву Миколаївської області від 30.12.2010р. № 115).</t>
  </si>
  <si>
    <t>Підстава: Методичні рекомендації по розрахунку тарифів на платні послуги, що</t>
  </si>
  <si>
    <t>надаються архівними установами Миколаївської області (затверджено</t>
  </si>
  <si>
    <t>Додаток 2</t>
  </si>
  <si>
    <t>Директор Об`єднаного   трудового  архіву</t>
  </si>
  <si>
    <t>Директор Об`єднаного трудового архіву                                             Л.Д. Сусленко</t>
  </si>
  <si>
    <t>Додаток 4</t>
  </si>
  <si>
    <t>за період від 10 до 75 років</t>
  </si>
  <si>
    <t>Провідний архівіст 0,5 штатної одиниці</t>
  </si>
  <si>
    <t>витрати на  оплату газу = 2100,00 грн.;</t>
  </si>
  <si>
    <t>витрати на водопостачання = 20,00 грн.;</t>
  </si>
  <si>
    <t>становить = 103669,00 грн.</t>
  </si>
  <si>
    <t>витарти на оплату електроенергії  = 5036,00 грн.;</t>
  </si>
  <si>
    <t>106,71</t>
  </si>
  <si>
    <t xml:space="preserve">оплата праці,  розрахована  з урахуванням денної заробітнорї плати працівника, </t>
  </si>
  <si>
    <t>що надає відповідну послугу та  норм виробітку відповідно до Типових норм часу і виробітку</t>
  </si>
  <si>
    <t>витрати на оплату послуг звязку та   демонтаж пожежно-охоронної сигналізації = 6399,00 грн.</t>
  </si>
  <si>
    <t>Оплата праці (гр.6/гр.8) або  (гр.6 х гр.7)на од. виміру (грн.коп.)</t>
  </si>
  <si>
    <t>пров. арх.</t>
  </si>
  <si>
    <t>пров.арх.</t>
  </si>
  <si>
    <t xml:space="preserve">(140426,00 грн / 12376 ), де </t>
  </si>
  <si>
    <t>за 1 рік = 100 х 11,35 =1135,00  грн.</t>
  </si>
  <si>
    <t>за 5 років = 100 х 11,35 х 5 = 5675,00 грн.</t>
  </si>
  <si>
    <t>за 10 років = 100 х 11,35 х 10 = 11350,00 грн.</t>
  </si>
  <si>
    <t>за 75 років = 100 х 11,35 х 75 = 85125,00 грн.</t>
  </si>
  <si>
    <t xml:space="preserve">Загальна  вартість  робіт по достроковому прийому документів  за 100 од.зб.(сума розділів 1,2,3) </t>
  </si>
  <si>
    <t>Всього : за 1 рік = 100 х 11,35 = 1135,00 грн.</t>
  </si>
  <si>
    <t>4.1.4.1</t>
  </si>
  <si>
    <t xml:space="preserve">Визначення й уточнення фондової належності документів </t>
  </si>
  <si>
    <t>4.1.9.1</t>
  </si>
  <si>
    <t>Формування справ</t>
  </si>
  <si>
    <t>Складання історичних довідок (доповнень) до архівних фондів, виявлення відомостей за  справами</t>
  </si>
  <si>
    <t>2.1.9.5</t>
  </si>
  <si>
    <t>підкладання  титульних аркушів у справах</t>
  </si>
  <si>
    <t>2.1.9.3</t>
  </si>
  <si>
    <t>2.1.9.4</t>
  </si>
  <si>
    <t>із проставленням архівних шифрів</t>
  </si>
  <si>
    <t xml:space="preserve">Систематизація справ у межах фондів </t>
  </si>
  <si>
    <t>4.1.16.1</t>
  </si>
  <si>
    <t>5.1.7</t>
  </si>
  <si>
    <t>Приймання справ на державне зберігання</t>
  </si>
  <si>
    <t>без перевіряння  кількості аркушів у справі</t>
  </si>
  <si>
    <t>5.1.7.1</t>
  </si>
  <si>
    <t>Перевіряння наявності та стану документів після 1917 року</t>
  </si>
  <si>
    <t>2.1.16.3</t>
  </si>
  <si>
    <t>Переміщення справ всередині архівосховища</t>
  </si>
  <si>
    <t>2.1.19</t>
  </si>
  <si>
    <t>2.1.56.1</t>
  </si>
  <si>
    <t>оправа великоформатного блоку понад 25х40 см</t>
  </si>
  <si>
    <t>2.1.56.1.3</t>
  </si>
  <si>
    <t>2.1.56.2</t>
  </si>
  <si>
    <t>Оправа проста</t>
  </si>
  <si>
    <t>2.1.56.2.1</t>
  </si>
  <si>
    <t>формат блоку до 25х40 см</t>
  </si>
  <si>
    <t>6</t>
  </si>
  <si>
    <t>15</t>
  </si>
  <si>
    <t>11.7.1</t>
  </si>
  <si>
    <t>250</t>
  </si>
  <si>
    <t>Друкування суцільного текстового матеріалу(копії з архівних документів) на машинописних пристроях</t>
  </si>
  <si>
    <t>11.1.1</t>
  </si>
  <si>
    <t>24</t>
  </si>
  <si>
    <t>2.1.56.2.2</t>
  </si>
  <si>
    <t>Виконавець</t>
  </si>
  <si>
    <t>Денна
з/плата (грн.коп.)</t>
  </si>
  <si>
    <t>Внески на соціальні заходи 22%   
(гр.9 х 22%)(грн.коп.)</t>
  </si>
  <si>
    <t>Накладні витрати
(гр.9хгр.11)(грн.коп.)</t>
  </si>
  <si>
    <t>4.1.1.2</t>
  </si>
  <si>
    <t xml:space="preserve"> заголовок</t>
  </si>
  <si>
    <t>2.Забезпечення збереженості документів</t>
  </si>
  <si>
    <t>обкладинка без трафарету</t>
  </si>
  <si>
    <t>2.1.9.2</t>
  </si>
  <si>
    <t>Видавання (або приймання) справ до читального залу архівної установи</t>
  </si>
  <si>
    <t>2.1.17</t>
  </si>
  <si>
    <t>Оформлення результатів перевіряння наявності та стану справ, їхнього розшуку</t>
  </si>
  <si>
    <t>руками</t>
  </si>
  <si>
    <t>2.1.54</t>
  </si>
  <si>
    <t>Оправлення документів (справ)</t>
  </si>
  <si>
    <t>оправа складна(складова з корінцем із тканини, з обклеюванням сторінок)</t>
  </si>
  <si>
    <t>висота блоку до 6 см</t>
  </si>
  <si>
    <t>1. Створення та вдосконалення довідкового апарату до документів</t>
  </si>
  <si>
    <t>3. Комплектування  архіву</t>
  </si>
  <si>
    <t>5.3.3.2</t>
  </si>
  <si>
    <t>Вилучення справ, що виділені до знищення</t>
  </si>
  <si>
    <t>Виготовлення одиночних копій з архівних документів на електрографічних апаратах</t>
  </si>
  <si>
    <t>1.5</t>
  </si>
  <si>
    <t>1.5.1</t>
  </si>
  <si>
    <t>1.6</t>
  </si>
  <si>
    <t>1.6.1</t>
  </si>
  <si>
    <t>1.9.1</t>
  </si>
  <si>
    <t>Проставлення архівних шифрів</t>
  </si>
  <si>
    <t xml:space="preserve"> на  обкладинках справ</t>
  </si>
  <si>
    <t>2.1.10</t>
  </si>
  <si>
    <t>2.4.2</t>
  </si>
  <si>
    <t>2.5</t>
  </si>
  <si>
    <t>2.6</t>
  </si>
  <si>
    <t>2.7</t>
  </si>
  <si>
    <t>2.8</t>
  </si>
  <si>
    <t>2.9</t>
  </si>
  <si>
    <t>2.10</t>
  </si>
  <si>
    <t>2.10.1</t>
  </si>
  <si>
    <t>2.11</t>
  </si>
  <si>
    <t>2.11.1</t>
  </si>
  <si>
    <t>2.12</t>
  </si>
  <si>
    <t>2.12.1</t>
  </si>
  <si>
    <t>2.13</t>
  </si>
  <si>
    <t>2.13.1</t>
  </si>
  <si>
    <t>2.13.2</t>
  </si>
  <si>
    <t>3.5</t>
  </si>
  <si>
    <t>3.5.1</t>
  </si>
  <si>
    <t>3.5.2</t>
  </si>
  <si>
    <t>3.5.3</t>
  </si>
  <si>
    <t>4. Роботи  (послуги) з виготовлення  копій документів з паперовими носіями на копіювально-розмножувальних апаратах</t>
  </si>
  <si>
    <t>4.2</t>
  </si>
  <si>
    <t>0,13</t>
  </si>
  <si>
    <t>Перевіряння фізичного і санітарного-гігієнічного стану справ, що підлягають прийманню на державне зберігання, з оформленням результатів перевіряння</t>
  </si>
  <si>
    <t>Перенумерація аркушів у справах</t>
  </si>
  <si>
    <t>2.1.7.1</t>
  </si>
  <si>
    <t xml:space="preserve"> друкарська обкладинка</t>
  </si>
  <si>
    <t>першої  групи складності</t>
  </si>
  <si>
    <t>другої  групи складності</t>
  </si>
  <si>
    <t>третьої групи складності</t>
  </si>
  <si>
    <t>висота блоку, понад  6 см</t>
  </si>
  <si>
    <t>що містять до 50 аркушів</t>
  </si>
  <si>
    <t>що містять до 150  аркушів</t>
  </si>
  <si>
    <t>що містять понад 150 аркушів</t>
  </si>
  <si>
    <t>великоформатна  обкладинка</t>
  </si>
  <si>
    <t xml:space="preserve"> на роботи (послуги) із забезпечення збереженості та  науково-технічного
опрацювання  документів і  справ  підприємств, установ і організацій, що 
виконуються Об`єднаним Трудовим  архівом сільських та селищної рад Первомайського району Миколаївської області ( до пунту 3.5)</t>
  </si>
  <si>
    <t>2.4.3</t>
  </si>
  <si>
    <t>2.4.4</t>
  </si>
  <si>
    <t>2.5.1</t>
  </si>
  <si>
    <t>2.10.2</t>
  </si>
  <si>
    <t>2.10.3</t>
  </si>
  <si>
    <t>2.13.1.1</t>
  </si>
  <si>
    <t>2.13.1.2</t>
  </si>
  <si>
    <t>2.13.1.3</t>
  </si>
  <si>
    <t>2.14</t>
  </si>
  <si>
    <t>2.14.1</t>
  </si>
  <si>
    <t>2.14.2</t>
  </si>
  <si>
    <t>2.14.3</t>
  </si>
  <si>
    <t>2.14.4</t>
  </si>
  <si>
    <t>2.14.5</t>
  </si>
  <si>
    <t>(з розрахунку одного разу  користування кожною  справою  протягом  року)</t>
  </si>
  <si>
    <t>за  5років : 457,00 х 5  = 2285,00 грн.</t>
  </si>
  <si>
    <t>за 75 років: 457,00 х 75 = 34275,00 грн.</t>
  </si>
  <si>
    <t>за 10 років: 457,00 х 10 = 4570,00 грн.</t>
  </si>
  <si>
    <t>Вартість зберігання 100 одниць зберігання в установі, з розрахунку, 
вартості зберігання 1 одиниці зберігання протягом  року  дорівнює 11,35 грн.</t>
  </si>
  <si>
    <t>140426,00 грн. - фактичні витрати за попередній рік, 12376 од. зб. - кількість одиниць зберігання в  архіві станом на 1 січня 2018 року.</t>
  </si>
  <si>
    <t>за період від 1 до 5 років     334,00 + 2285,00 + 5675,00 = 8294,00  грн .</t>
  </si>
  <si>
    <t>за період від 5 до 10 років    334,00+ 4570,00 + 11350 = 16254,00 грн.</t>
  </si>
  <si>
    <t>за період  75 років              334,00 + 34275,00 + 85125,00 = 119734,00 грн.</t>
  </si>
  <si>
    <t xml:space="preserve"> вартості робіт депонованого зберігання архівних документів,</t>
  </si>
  <si>
    <t>І. Підготовка документів до прийому на зберігання, прийом справ,</t>
  </si>
  <si>
    <t>розміщення в архівосховищі</t>
  </si>
  <si>
    <t>ІІ. Видавання (приймання) справ  у процесі надання документів для  користування  (з розрахунку одного разу  користування  кожною справою протягом одного року)</t>
  </si>
  <si>
    <t>ІV. Вартість оренди приміщення для розміщення 100 одиниць зберігання в архіві  =0,01 грн.</t>
  </si>
  <si>
    <t>ІV. Загальна вартість послуги: за 100 одиниць зберігання: 
вартість послуги 100 одиниць зберігання за 1 рік (сума розділів  І, ІІ, ІІІ, ІV) 
1118,90 + 330,00 + 1135,00 +0,01 =  2583,91 грн. плюс вартість послуги за кожен наступний рік</t>
  </si>
  <si>
    <t xml:space="preserve"> (сума розділів  ІІ,ІІІ,ІV).</t>
  </si>
  <si>
    <t>розрахунок , дод.3</t>
  </si>
  <si>
    <t>розрахунок, дод.4</t>
  </si>
  <si>
    <t>в`язок, стелажів</t>
  </si>
  <si>
    <t>Директор Об`єднаного трудового архіву</t>
  </si>
  <si>
    <t>Денна тарифна 
ставка (грн.коп.)</t>
  </si>
  <si>
    <t>Індекс  за типовими нормами</t>
  </si>
  <si>
    <t xml:space="preserve">  Пункт  1. Денна заробітна плата працівника передбачена  розрахунком. </t>
  </si>
  <si>
    <t>із загального та спеціального рахунків за попердній рік,  становлять =  13555,00 грн.,</t>
  </si>
  <si>
    <t>Видавання (приймання) справ з архівосховища в процесі використання документів</t>
  </si>
  <si>
    <t>формат блоку понад 25х40см</t>
  </si>
  <si>
    <t>% накладних витрат =13555,00/103669 х 100% = 0,13</t>
  </si>
  <si>
    <t>Накладні  витрати = оплата праці х % н.в., де</t>
  </si>
  <si>
    <t>ІІІ. Вартість зберігання 100 одиниць зберігання в архіві (з розрахунку
вартості зберігання 1 одиниці зберігання протягом  року становить 11,35 грн.)</t>
  </si>
  <si>
    <t>2.4.5</t>
  </si>
  <si>
    <t>2.13.2.1</t>
  </si>
  <si>
    <t>2.13.2.2</t>
  </si>
  <si>
    <t>3.6</t>
  </si>
  <si>
    <t>3.6.1</t>
  </si>
  <si>
    <t xml:space="preserve">що не належать державі ( до підпункту 3.6)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</si>
</sst>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&quot;р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49" fontId="1" fillId="0" borderId="0" xfId="0" applyNumberFormat="1" applyFont="1" applyAlignment="1">
      <alignment/>
    </xf>
    <xf numFmtId="173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1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35.125" style="0" customWidth="1"/>
    <col min="3" max="3" width="12.25390625" style="0" customWidth="1"/>
    <col min="4" max="4" width="15.00390625" style="0" customWidth="1"/>
    <col min="5" max="5" width="14.375" style="0" customWidth="1"/>
  </cols>
  <sheetData>
    <row r="2" ht="12.75">
      <c r="E2" t="s">
        <v>154</v>
      </c>
    </row>
    <row r="4" ht="12.75">
      <c r="A4" t="s">
        <v>333</v>
      </c>
    </row>
    <row r="6" spans="1:5" ht="38.25">
      <c r="A6" s="8" t="s">
        <v>64</v>
      </c>
      <c r="B6" s="8" t="s">
        <v>160</v>
      </c>
      <c r="C6" s="11" t="s">
        <v>161</v>
      </c>
      <c r="D6" s="11" t="s">
        <v>162</v>
      </c>
      <c r="E6" s="11" t="s">
        <v>331</v>
      </c>
    </row>
    <row r="7" spans="1:5" ht="12.75">
      <c r="A7" s="8">
        <v>1</v>
      </c>
      <c r="B7" s="8" t="s">
        <v>163</v>
      </c>
      <c r="C7" s="13">
        <v>5116.8</v>
      </c>
      <c r="D7" s="8">
        <v>21</v>
      </c>
      <c r="E7" s="13">
        <f>C7/D7</f>
        <v>243.65714285714287</v>
      </c>
    </row>
    <row r="8" spans="1:5" ht="16.5" customHeight="1">
      <c r="A8" s="8">
        <v>2</v>
      </c>
      <c r="B8" s="11" t="s">
        <v>178</v>
      </c>
      <c r="C8" s="13">
        <v>2241</v>
      </c>
      <c r="D8" s="8">
        <v>21</v>
      </c>
      <c r="E8" s="13">
        <f>C8/D8</f>
        <v>106.71428571428571</v>
      </c>
    </row>
    <row r="11" ht="12.75" customHeight="1">
      <c r="A11" t="s">
        <v>169</v>
      </c>
    </row>
    <row r="12" s="5" customFormat="1" ht="12" customHeight="1"/>
    <row r="13" ht="12.75">
      <c r="A13" t="s">
        <v>164</v>
      </c>
    </row>
    <row r="14" ht="12.75">
      <c r="A14" t="s">
        <v>165</v>
      </c>
    </row>
    <row r="15" ht="12.75">
      <c r="A15" t="s">
        <v>334</v>
      </c>
    </row>
    <row r="17" ht="12.75" hidden="1">
      <c r="A17" t="s">
        <v>179</v>
      </c>
    </row>
    <row r="18" ht="12.75" hidden="1">
      <c r="A18" t="s">
        <v>182</v>
      </c>
    </row>
    <row r="19" ht="12.75" hidden="1">
      <c r="A19" t="s">
        <v>186</v>
      </c>
    </row>
    <row r="20" ht="12.75" hidden="1">
      <c r="A20" t="s">
        <v>180</v>
      </c>
    </row>
    <row r="21" ht="12.75">
      <c r="A21" t="s">
        <v>166</v>
      </c>
    </row>
    <row r="22" ht="12.75">
      <c r="A22" t="s">
        <v>181</v>
      </c>
    </row>
    <row r="24" ht="12.75">
      <c r="A24" t="s">
        <v>337</v>
      </c>
    </row>
    <row r="26" ht="12.75">
      <c r="A26" t="s">
        <v>338</v>
      </c>
    </row>
    <row r="27" ht="12.75">
      <c r="A27" t="s">
        <v>184</v>
      </c>
    </row>
    <row r="28" spans="1:5" ht="12.75">
      <c r="A28" s="53" t="s">
        <v>185</v>
      </c>
      <c r="B28" s="53"/>
      <c r="C28" s="53"/>
      <c r="D28" s="53"/>
      <c r="E28" s="53"/>
    </row>
    <row r="29" ht="12.75">
      <c r="A29" t="s">
        <v>167</v>
      </c>
    </row>
    <row r="31" ht="12.75">
      <c r="A31" t="s">
        <v>171</v>
      </c>
    </row>
    <row r="32" ht="12.75">
      <c r="B32" t="s">
        <v>172</v>
      </c>
    </row>
    <row r="33" ht="12.75">
      <c r="B33" t="s">
        <v>170</v>
      </c>
    </row>
    <row r="36" spans="1:7" ht="12.75">
      <c r="A36" s="52" t="s">
        <v>175</v>
      </c>
      <c r="B36" s="52"/>
      <c r="C36" s="52"/>
      <c r="D36" s="52"/>
      <c r="E36" s="52"/>
      <c r="F36" s="52"/>
      <c r="G36" s="52"/>
    </row>
  </sheetData>
  <sheetProtection/>
  <mergeCells count="2">
    <mergeCell ref="A36:G36"/>
    <mergeCell ref="A28:E28"/>
  </mergeCells>
  <printOptions/>
  <pageMargins left="1.1" right="0.2" top="0.8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42">
      <selection activeCell="O55" sqref="O55"/>
    </sheetView>
  </sheetViews>
  <sheetFormatPr defaultColWidth="9.00390625" defaultRowHeight="12.75"/>
  <cols>
    <col min="1" max="1" width="8.375" style="3" customWidth="1"/>
    <col min="2" max="2" width="10.625" style="3" customWidth="1"/>
    <col min="3" max="3" width="36.375" style="0" customWidth="1"/>
    <col min="4" max="4" width="12.25390625" style="0" customWidth="1"/>
    <col min="5" max="5" width="10.375" style="0" customWidth="1"/>
    <col min="9" max="9" width="13.625" style="2" customWidth="1"/>
    <col min="10" max="10" width="13.25390625" style="2" customWidth="1"/>
    <col min="11" max="11" width="7.625" style="2" customWidth="1"/>
    <col min="12" max="12" width="10.75390625" style="2" customWidth="1"/>
    <col min="13" max="13" width="17.625" style="2" hidden="1" customWidth="1"/>
    <col min="14" max="14" width="18.00390625" style="0" customWidth="1"/>
  </cols>
  <sheetData>
    <row r="1" ht="12.75">
      <c r="N1" t="s">
        <v>173</v>
      </c>
    </row>
    <row r="2" spans="5:13" ht="12.75">
      <c r="E2" s="19" t="s">
        <v>28</v>
      </c>
      <c r="M2" s="2" t="s">
        <v>173</v>
      </c>
    </row>
    <row r="3" spans="3:12" ht="12.75">
      <c r="C3" s="19" t="s">
        <v>153</v>
      </c>
      <c r="D3" s="19"/>
      <c r="E3" s="19"/>
      <c r="F3" s="19"/>
      <c r="G3" s="19"/>
      <c r="H3" s="19"/>
      <c r="I3" s="20"/>
      <c r="J3" s="20"/>
      <c r="K3" s="20"/>
      <c r="L3" s="20"/>
    </row>
    <row r="4" spans="3:12" ht="12.75">
      <c r="C4" s="19" t="s">
        <v>68</v>
      </c>
      <c r="D4" s="19"/>
      <c r="E4" s="19"/>
      <c r="F4" s="19"/>
      <c r="G4" s="19"/>
      <c r="H4" s="19"/>
      <c r="I4" s="20"/>
      <c r="J4" s="20"/>
      <c r="K4" s="20"/>
      <c r="L4" s="20"/>
    </row>
    <row r="5" ht="12.75">
      <c r="C5" s="1"/>
    </row>
    <row r="6" spans="1:14" ht="68.25" customHeight="1">
      <c r="A6" s="22" t="s">
        <v>3</v>
      </c>
      <c r="B6" s="22" t="s">
        <v>332</v>
      </c>
      <c r="C6" s="6" t="s">
        <v>2</v>
      </c>
      <c r="D6" s="23" t="s">
        <v>39</v>
      </c>
      <c r="E6" s="6" t="s">
        <v>232</v>
      </c>
      <c r="F6" s="23" t="s">
        <v>233</v>
      </c>
      <c r="G6" s="23" t="s">
        <v>0</v>
      </c>
      <c r="H6" s="23" t="s">
        <v>1</v>
      </c>
      <c r="I6" s="29" t="s">
        <v>187</v>
      </c>
      <c r="J6" s="29" t="s">
        <v>234</v>
      </c>
      <c r="K6" s="29" t="s">
        <v>107</v>
      </c>
      <c r="L6" s="29" t="s">
        <v>235</v>
      </c>
      <c r="M6" s="29" t="s">
        <v>168</v>
      </c>
      <c r="N6" s="29" t="s">
        <v>168</v>
      </c>
    </row>
    <row r="7" spans="1:14" s="5" customFormat="1" ht="15" customHeight="1">
      <c r="A7" s="22" t="s">
        <v>29</v>
      </c>
      <c r="B7" s="22" t="s">
        <v>86</v>
      </c>
      <c r="C7" s="6">
        <v>3</v>
      </c>
      <c r="D7" s="23">
        <v>4</v>
      </c>
      <c r="E7" s="6">
        <v>5</v>
      </c>
      <c r="F7" s="23">
        <v>6</v>
      </c>
      <c r="G7" s="23">
        <v>7</v>
      </c>
      <c r="H7" s="23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6">
        <v>14</v>
      </c>
    </row>
    <row r="8" spans="1:14" s="5" customFormat="1" ht="15" customHeight="1">
      <c r="A8" s="54" t="s">
        <v>249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"/>
    </row>
    <row r="9" spans="1:14" s="5" customFormat="1" ht="39.75" customHeight="1">
      <c r="A9" s="22" t="s">
        <v>87</v>
      </c>
      <c r="B9" s="22" t="s">
        <v>236</v>
      </c>
      <c r="C9" s="23" t="s">
        <v>201</v>
      </c>
      <c r="D9" s="23" t="s">
        <v>14</v>
      </c>
      <c r="E9" s="6" t="s">
        <v>156</v>
      </c>
      <c r="F9" s="23">
        <v>243.66</v>
      </c>
      <c r="G9" s="23"/>
      <c r="H9" s="23">
        <v>9</v>
      </c>
      <c r="I9" s="29">
        <f>F9/H9</f>
        <v>27.073333333333334</v>
      </c>
      <c r="J9" s="29">
        <f>I9*22/100</f>
        <v>5.956133333333334</v>
      </c>
      <c r="K9" s="29">
        <v>0.13</v>
      </c>
      <c r="L9" s="29">
        <f aca="true" t="shared" si="0" ref="L9:L16">I9*K9</f>
        <v>3.5195333333333334</v>
      </c>
      <c r="M9" s="29">
        <f aca="true" t="shared" si="1" ref="M9:M18">I9+J9+L9</f>
        <v>36.549</v>
      </c>
      <c r="N9" s="6">
        <v>36.55</v>
      </c>
    </row>
    <row r="10" spans="1:14" s="5" customFormat="1" ht="29.25" customHeight="1">
      <c r="A10" s="22" t="s">
        <v>88</v>
      </c>
      <c r="B10" s="22" t="s">
        <v>135</v>
      </c>
      <c r="C10" s="22" t="s">
        <v>81</v>
      </c>
      <c r="D10" s="23" t="s">
        <v>75</v>
      </c>
      <c r="E10" s="6" t="s">
        <v>156</v>
      </c>
      <c r="F10" s="23">
        <v>243.66</v>
      </c>
      <c r="G10" s="23">
        <v>10</v>
      </c>
      <c r="H10" s="23"/>
      <c r="I10" s="29">
        <f>F10*G10</f>
        <v>2436.6</v>
      </c>
      <c r="J10" s="29">
        <f>I10*22/100</f>
        <v>536.052</v>
      </c>
      <c r="K10" s="29">
        <v>0.13</v>
      </c>
      <c r="L10" s="29">
        <f>I10*K10</f>
        <v>316.758</v>
      </c>
      <c r="M10" s="29">
        <f>I10+J10+L10</f>
        <v>3289.41</v>
      </c>
      <c r="N10" s="6">
        <v>3289.41</v>
      </c>
    </row>
    <row r="11" spans="1:14" s="5" customFormat="1" ht="27.75" customHeight="1">
      <c r="A11" s="22" t="s">
        <v>89</v>
      </c>
      <c r="B11" s="22" t="s">
        <v>197</v>
      </c>
      <c r="C11" s="23" t="s">
        <v>198</v>
      </c>
      <c r="D11" s="23" t="s">
        <v>14</v>
      </c>
      <c r="E11" s="6" t="s">
        <v>156</v>
      </c>
      <c r="F11" s="23">
        <v>243.66</v>
      </c>
      <c r="G11" s="23"/>
      <c r="H11" s="23">
        <v>50</v>
      </c>
      <c r="I11" s="29">
        <f>F11/H11</f>
        <v>4.8732</v>
      </c>
      <c r="J11" s="29">
        <f>I11*22/100</f>
        <v>1.072104</v>
      </c>
      <c r="K11" s="29">
        <v>0.13</v>
      </c>
      <c r="L11" s="29">
        <f t="shared" si="0"/>
        <v>0.633516</v>
      </c>
      <c r="M11" s="29">
        <f t="shared" si="1"/>
        <v>6.57882</v>
      </c>
      <c r="N11" s="6">
        <v>6.57</v>
      </c>
    </row>
    <row r="12" spans="1:14" s="5" customFormat="1" ht="15.75" customHeight="1">
      <c r="A12" s="22" t="s">
        <v>90</v>
      </c>
      <c r="B12" s="22" t="s">
        <v>199</v>
      </c>
      <c r="C12" s="23" t="s">
        <v>200</v>
      </c>
      <c r="D12" s="23" t="s">
        <v>40</v>
      </c>
      <c r="E12" s="6" t="s">
        <v>188</v>
      </c>
      <c r="F12" s="23">
        <v>106.71</v>
      </c>
      <c r="G12" s="23"/>
      <c r="H12" s="23">
        <v>800</v>
      </c>
      <c r="I12" s="29">
        <f>F12/H12</f>
        <v>0.1333875</v>
      </c>
      <c r="J12" s="29">
        <f>I12*22/100</f>
        <v>0.02934525</v>
      </c>
      <c r="K12" s="29">
        <v>0.13</v>
      </c>
      <c r="L12" s="29">
        <f>I12*K12</f>
        <v>0.017340374999999998</v>
      </c>
      <c r="M12" s="29">
        <f>I12+J12+L12</f>
        <v>0.18007312499999997</v>
      </c>
      <c r="N12" s="6">
        <v>0.18</v>
      </c>
    </row>
    <row r="13" spans="1:14" s="5" customFormat="1" ht="16.5" customHeight="1">
      <c r="A13" s="22" t="s">
        <v>254</v>
      </c>
      <c r="B13" s="22" t="s">
        <v>136</v>
      </c>
      <c r="C13" s="23" t="s">
        <v>46</v>
      </c>
      <c r="D13" s="23"/>
      <c r="E13" s="6"/>
      <c r="F13" s="23"/>
      <c r="G13" s="23"/>
      <c r="H13" s="23"/>
      <c r="I13" s="29"/>
      <c r="J13" s="29"/>
      <c r="K13" s="29"/>
      <c r="L13" s="29"/>
      <c r="M13" s="29"/>
      <c r="N13" s="6"/>
    </row>
    <row r="14" spans="1:14" s="5" customFormat="1" ht="30" customHeight="1">
      <c r="A14" s="22" t="s">
        <v>255</v>
      </c>
      <c r="B14" s="22" t="s">
        <v>137</v>
      </c>
      <c r="C14" s="23" t="s">
        <v>47</v>
      </c>
      <c r="D14" s="23" t="s">
        <v>40</v>
      </c>
      <c r="E14" s="6" t="s">
        <v>188</v>
      </c>
      <c r="F14" s="23">
        <v>106.71</v>
      </c>
      <c r="G14" s="23"/>
      <c r="H14" s="23">
        <v>1200</v>
      </c>
      <c r="I14" s="29">
        <f>F14/H14</f>
        <v>0.08892499999999999</v>
      </c>
      <c r="J14" s="29">
        <f>I14*22/100</f>
        <v>0.019563499999999998</v>
      </c>
      <c r="K14" s="29">
        <v>0.13</v>
      </c>
      <c r="L14" s="29">
        <f t="shared" si="0"/>
        <v>0.01156025</v>
      </c>
      <c r="M14" s="29">
        <f>I14+J14+L14</f>
        <v>0.12004874999999998</v>
      </c>
      <c r="N14" s="6">
        <v>0.12</v>
      </c>
    </row>
    <row r="15" spans="1:14" s="5" customFormat="1" ht="15.75" customHeight="1">
      <c r="A15" s="22" t="s">
        <v>256</v>
      </c>
      <c r="B15" s="22" t="s">
        <v>138</v>
      </c>
      <c r="C15" s="23" t="s">
        <v>48</v>
      </c>
      <c r="D15" s="23"/>
      <c r="E15" s="6"/>
      <c r="F15" s="23"/>
      <c r="G15" s="23"/>
      <c r="H15" s="23"/>
      <c r="I15" s="29"/>
      <c r="J15" s="29"/>
      <c r="K15" s="29"/>
      <c r="L15" s="29"/>
      <c r="M15" s="29"/>
      <c r="N15" s="6"/>
    </row>
    <row r="16" spans="1:14" s="5" customFormat="1" ht="15.75" customHeight="1">
      <c r="A16" s="22" t="s">
        <v>257</v>
      </c>
      <c r="B16" s="22" t="s">
        <v>139</v>
      </c>
      <c r="C16" s="23" t="s">
        <v>50</v>
      </c>
      <c r="D16" s="23" t="s">
        <v>49</v>
      </c>
      <c r="E16" s="6" t="s">
        <v>188</v>
      </c>
      <c r="F16" s="23">
        <v>106.71</v>
      </c>
      <c r="G16" s="23"/>
      <c r="H16" s="23">
        <v>120</v>
      </c>
      <c r="I16" s="29">
        <f>F16/H16</f>
        <v>0.88925</v>
      </c>
      <c r="J16" s="29">
        <f>I16*22/100</f>
        <v>0.195635</v>
      </c>
      <c r="K16" s="29">
        <v>0.13</v>
      </c>
      <c r="L16" s="29">
        <f t="shared" si="0"/>
        <v>0.1156025</v>
      </c>
      <c r="M16" s="29">
        <f t="shared" si="1"/>
        <v>1.2004875</v>
      </c>
      <c r="N16" s="6">
        <v>1.21</v>
      </c>
    </row>
    <row r="17" spans="1:14" s="5" customFormat="1" ht="20.25" customHeight="1">
      <c r="A17" s="22" t="s">
        <v>91</v>
      </c>
      <c r="B17" s="22" t="s">
        <v>208</v>
      </c>
      <c r="C17" s="23" t="s">
        <v>207</v>
      </c>
      <c r="D17" s="23" t="s">
        <v>14</v>
      </c>
      <c r="E17" s="6" t="s">
        <v>188</v>
      </c>
      <c r="F17" s="23">
        <v>106.71</v>
      </c>
      <c r="G17" s="23"/>
      <c r="H17" s="23">
        <v>350</v>
      </c>
      <c r="I17" s="29">
        <f>F17/H17</f>
        <v>0.30488571428571426</v>
      </c>
      <c r="J17" s="29">
        <f>I17*22/100</f>
        <v>0.06707485714285713</v>
      </c>
      <c r="K17" s="29">
        <v>0.13</v>
      </c>
      <c r="L17" s="29">
        <f aca="true" t="shared" si="2" ref="L17:L22">I17*K17</f>
        <v>0.039635142857142855</v>
      </c>
      <c r="M17" s="29">
        <f t="shared" si="1"/>
        <v>0.4115957142857143</v>
      </c>
      <c r="N17" s="6">
        <v>0.41</v>
      </c>
    </row>
    <row r="18" spans="1:14" s="5" customFormat="1" ht="30" customHeight="1">
      <c r="A18" s="22" t="s">
        <v>92</v>
      </c>
      <c r="B18" s="22" t="s">
        <v>140</v>
      </c>
      <c r="C18" s="23" t="s">
        <v>55</v>
      </c>
      <c r="D18" s="23" t="s">
        <v>82</v>
      </c>
      <c r="E18" s="6" t="s">
        <v>156</v>
      </c>
      <c r="F18" s="23">
        <v>243.66</v>
      </c>
      <c r="G18" s="23">
        <v>10</v>
      </c>
      <c r="H18" s="23"/>
      <c r="I18" s="29">
        <f>F18*G18</f>
        <v>2436.6</v>
      </c>
      <c r="J18" s="29">
        <f>I18*22/100</f>
        <v>536.052</v>
      </c>
      <c r="K18" s="29">
        <v>0.13</v>
      </c>
      <c r="L18" s="29">
        <f t="shared" si="2"/>
        <v>316.758</v>
      </c>
      <c r="M18" s="29">
        <f t="shared" si="1"/>
        <v>3289.41</v>
      </c>
      <c r="N18" s="29">
        <v>3289.41</v>
      </c>
    </row>
    <row r="19" spans="1:14" s="5" customFormat="1" ht="16.5" customHeight="1">
      <c r="A19" s="22" t="s">
        <v>93</v>
      </c>
      <c r="B19" s="22" t="s">
        <v>141</v>
      </c>
      <c r="C19" s="23" t="s">
        <v>53</v>
      </c>
      <c r="D19" s="23"/>
      <c r="E19" s="6"/>
      <c r="F19" s="23"/>
      <c r="G19" s="23"/>
      <c r="H19" s="23"/>
      <c r="I19" s="29"/>
      <c r="J19" s="29"/>
      <c r="K19" s="29"/>
      <c r="L19" s="29"/>
      <c r="M19" s="29"/>
      <c r="N19" s="6"/>
    </row>
    <row r="20" spans="1:14" s="5" customFormat="1" ht="15.75" customHeight="1">
      <c r="A20" s="22" t="s">
        <v>258</v>
      </c>
      <c r="B20" s="22" t="s">
        <v>142</v>
      </c>
      <c r="C20" s="23" t="s">
        <v>54</v>
      </c>
      <c r="D20" s="23" t="s">
        <v>237</v>
      </c>
      <c r="E20" s="6" t="s">
        <v>188</v>
      </c>
      <c r="F20" s="23">
        <v>106.71</v>
      </c>
      <c r="G20" s="23"/>
      <c r="H20" s="23">
        <v>70</v>
      </c>
      <c r="I20" s="29">
        <f>F20/H20</f>
        <v>1.5244285714285712</v>
      </c>
      <c r="J20" s="29">
        <v>0.33</v>
      </c>
      <c r="K20" s="29">
        <v>0.13</v>
      </c>
      <c r="L20" s="29">
        <f t="shared" si="2"/>
        <v>0.19817571428571426</v>
      </c>
      <c r="M20" s="29">
        <f>I20+J20+L20</f>
        <v>2.0526042857142857</v>
      </c>
      <c r="N20" s="34">
        <v>2.05</v>
      </c>
    </row>
    <row r="21" spans="1:14" s="5" customFormat="1" ht="14.25" customHeight="1">
      <c r="A21" s="22" t="s">
        <v>94</v>
      </c>
      <c r="B21" s="22" t="s">
        <v>143</v>
      </c>
      <c r="C21" s="23" t="s">
        <v>83</v>
      </c>
      <c r="D21" s="23" t="s">
        <v>84</v>
      </c>
      <c r="E21" s="6" t="s">
        <v>156</v>
      </c>
      <c r="F21" s="23">
        <v>243.66</v>
      </c>
      <c r="G21" s="23">
        <v>1</v>
      </c>
      <c r="H21" s="23"/>
      <c r="I21" s="29">
        <f>F21*G21</f>
        <v>243.66</v>
      </c>
      <c r="J21" s="29">
        <f>I21*22/100</f>
        <v>53.605199999999996</v>
      </c>
      <c r="K21" s="29">
        <v>0.13</v>
      </c>
      <c r="L21" s="29">
        <f t="shared" si="2"/>
        <v>31.675800000000002</v>
      </c>
      <c r="M21" s="29">
        <f>I21+J21+L21</f>
        <v>328.941</v>
      </c>
      <c r="N21" s="6">
        <v>328.95</v>
      </c>
    </row>
    <row r="22" spans="1:14" s="5" customFormat="1" ht="27.75" customHeight="1">
      <c r="A22" s="22" t="s">
        <v>148</v>
      </c>
      <c r="B22" s="22" t="s">
        <v>144</v>
      </c>
      <c r="C22" s="23" t="s">
        <v>67</v>
      </c>
      <c r="D22" s="23" t="s">
        <v>85</v>
      </c>
      <c r="E22" s="6" t="s">
        <v>156</v>
      </c>
      <c r="F22" s="23">
        <v>243.66</v>
      </c>
      <c r="G22" s="23">
        <v>1</v>
      </c>
      <c r="H22" s="23"/>
      <c r="I22" s="29">
        <f>F22*G22</f>
        <v>243.66</v>
      </c>
      <c r="J22" s="29">
        <f>I22*22/100</f>
        <v>53.605199999999996</v>
      </c>
      <c r="K22" s="29">
        <v>0.13</v>
      </c>
      <c r="L22" s="29">
        <f t="shared" si="2"/>
        <v>31.675800000000002</v>
      </c>
      <c r="M22" s="29">
        <f>I22+J22+L22</f>
        <v>328.941</v>
      </c>
      <c r="N22" s="6">
        <v>328.95</v>
      </c>
    </row>
    <row r="23" spans="1:14" s="5" customFormat="1" ht="17.25" customHeight="1">
      <c r="A23" s="54" t="s">
        <v>238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6"/>
    </row>
    <row r="24" spans="1:14" s="5" customFormat="1" ht="18" customHeight="1">
      <c r="A24" s="22" t="s">
        <v>95</v>
      </c>
      <c r="B24" s="22" t="s">
        <v>109</v>
      </c>
      <c r="C24" s="23" t="s">
        <v>51</v>
      </c>
      <c r="D24" s="23"/>
      <c r="E24" s="6"/>
      <c r="F24" s="23"/>
      <c r="G24" s="23"/>
      <c r="H24" s="23"/>
      <c r="I24" s="29"/>
      <c r="J24" s="29"/>
      <c r="K24" s="29"/>
      <c r="L24" s="29"/>
      <c r="M24" s="29"/>
      <c r="N24" s="6"/>
    </row>
    <row r="25" spans="1:14" s="5" customFormat="1" ht="17.25" customHeight="1">
      <c r="A25" s="22" t="s">
        <v>36</v>
      </c>
      <c r="B25" s="22" t="s">
        <v>110</v>
      </c>
      <c r="C25" s="44" t="s">
        <v>69</v>
      </c>
      <c r="D25" s="23" t="s">
        <v>40</v>
      </c>
      <c r="E25" s="6" t="s">
        <v>188</v>
      </c>
      <c r="F25" s="23">
        <v>106.71</v>
      </c>
      <c r="G25" s="23"/>
      <c r="H25" s="23">
        <v>1500</v>
      </c>
      <c r="I25" s="29">
        <f>F25/H25</f>
        <v>0.07114</v>
      </c>
      <c r="J25" s="29">
        <f>I25*22/100</f>
        <v>0.0156508</v>
      </c>
      <c r="K25" s="29">
        <v>0.13</v>
      </c>
      <c r="L25" s="29">
        <f>I25*K25</f>
        <v>0.0092482</v>
      </c>
      <c r="M25" s="29">
        <f>I25+J25+L25</f>
        <v>0.096039</v>
      </c>
      <c r="N25" s="34">
        <v>0.1</v>
      </c>
    </row>
    <row r="26" spans="1:14" s="5" customFormat="1" ht="17.25" customHeight="1">
      <c r="A26" s="22" t="s">
        <v>60</v>
      </c>
      <c r="B26" s="22" t="s">
        <v>111</v>
      </c>
      <c r="C26" s="44" t="s">
        <v>4</v>
      </c>
      <c r="D26" s="23" t="s">
        <v>40</v>
      </c>
      <c r="E26" s="6" t="s">
        <v>188</v>
      </c>
      <c r="F26" s="23">
        <v>106.71</v>
      </c>
      <c r="G26" s="23"/>
      <c r="H26" s="23">
        <v>1400</v>
      </c>
      <c r="I26" s="29">
        <f>F26/H26</f>
        <v>0.07622142857142856</v>
      </c>
      <c r="J26" s="29">
        <f>I26*22/100</f>
        <v>0.016768714285714283</v>
      </c>
      <c r="K26" s="29">
        <v>0.13</v>
      </c>
      <c r="L26" s="29">
        <f>I26*K26</f>
        <v>0.009908785714285714</v>
      </c>
      <c r="M26" s="29">
        <f>I26+J26+L26</f>
        <v>0.10289892857142857</v>
      </c>
      <c r="N26" s="6">
        <v>0.11</v>
      </c>
    </row>
    <row r="27" spans="1:14" s="5" customFormat="1" ht="17.25" customHeight="1">
      <c r="A27" s="22" t="s">
        <v>96</v>
      </c>
      <c r="B27" s="22" t="s">
        <v>286</v>
      </c>
      <c r="C27" s="23" t="s">
        <v>285</v>
      </c>
      <c r="D27" s="23" t="s">
        <v>40</v>
      </c>
      <c r="E27" s="6" t="s">
        <v>188</v>
      </c>
      <c r="F27" s="23">
        <v>106.71</v>
      </c>
      <c r="G27" s="23"/>
      <c r="H27" s="23">
        <v>1200</v>
      </c>
      <c r="I27" s="29">
        <f>F27/H27</f>
        <v>0.08892499999999999</v>
      </c>
      <c r="J27" s="29">
        <f>I27*22/100</f>
        <v>0.019563499999999998</v>
      </c>
      <c r="K27" s="29">
        <v>0.13</v>
      </c>
      <c r="L27" s="29">
        <f>I27*K27</f>
        <v>0.01156025</v>
      </c>
      <c r="M27" s="29">
        <f>I27+J27+L27</f>
        <v>0.12004874999999998</v>
      </c>
      <c r="N27" s="6">
        <v>0.12</v>
      </c>
    </row>
    <row r="28" spans="1:14" s="5" customFormat="1" ht="19.5" customHeight="1">
      <c r="A28" s="22" t="s">
        <v>97</v>
      </c>
      <c r="B28" s="22" t="s">
        <v>112</v>
      </c>
      <c r="C28" s="23" t="s">
        <v>71</v>
      </c>
      <c r="D28" s="23"/>
      <c r="E28" s="6"/>
      <c r="F28" s="23"/>
      <c r="G28" s="23"/>
      <c r="H28" s="23"/>
      <c r="I28" s="29"/>
      <c r="J28" s="29"/>
      <c r="K28" s="29"/>
      <c r="L28" s="42"/>
      <c r="M28" s="29"/>
      <c r="N28" s="6"/>
    </row>
    <row r="29" spans="1:14" s="5" customFormat="1" ht="18" customHeight="1">
      <c r="A29" s="22" t="s">
        <v>98</v>
      </c>
      <c r="B29" s="22" t="s">
        <v>113</v>
      </c>
      <c r="C29" s="23" t="s">
        <v>41</v>
      </c>
      <c r="D29" s="23" t="s">
        <v>40</v>
      </c>
      <c r="E29" s="6" t="s">
        <v>188</v>
      </c>
      <c r="F29" s="23">
        <v>106.71</v>
      </c>
      <c r="G29" s="23"/>
      <c r="H29" s="23">
        <v>5000</v>
      </c>
      <c r="I29" s="29">
        <f>F29/H29</f>
        <v>0.021342</v>
      </c>
      <c r="J29" s="42">
        <v>0.004</v>
      </c>
      <c r="K29" s="29">
        <v>0.13</v>
      </c>
      <c r="L29" s="42">
        <f>I29*K29</f>
        <v>0.00277446</v>
      </c>
      <c r="M29" s="29">
        <f>I29+J29+L29</f>
        <v>0.02811646</v>
      </c>
      <c r="N29" s="6">
        <v>0.03</v>
      </c>
    </row>
    <row r="30" spans="1:14" s="5" customFormat="1" ht="27.75" customHeight="1">
      <c r="A30" s="22" t="s">
        <v>99</v>
      </c>
      <c r="B30" s="22" t="s">
        <v>115</v>
      </c>
      <c r="C30" s="23" t="s">
        <v>114</v>
      </c>
      <c r="D30" s="23" t="s">
        <v>40</v>
      </c>
      <c r="E30" s="6" t="s">
        <v>188</v>
      </c>
      <c r="F30" s="23">
        <v>106.71</v>
      </c>
      <c r="G30" s="23"/>
      <c r="H30" s="23">
        <v>3000</v>
      </c>
      <c r="I30" s="29">
        <f>F30/H30</f>
        <v>0.03557</v>
      </c>
      <c r="J30" s="42">
        <v>0.009</v>
      </c>
      <c r="K30" s="29">
        <v>0.13</v>
      </c>
      <c r="L30" s="42">
        <f aca="true" t="shared" si="3" ref="L30:L42">I30*K30</f>
        <v>0.0046241</v>
      </c>
      <c r="M30" s="29">
        <f>I30+J30+L30</f>
        <v>0.0491941</v>
      </c>
      <c r="N30" s="6">
        <v>0.05</v>
      </c>
    </row>
    <row r="31" spans="1:14" s="5" customFormat="1" ht="30" customHeight="1">
      <c r="A31" s="22" t="s">
        <v>100</v>
      </c>
      <c r="B31" s="22" t="s">
        <v>116</v>
      </c>
      <c r="C31" s="23" t="s">
        <v>52</v>
      </c>
      <c r="D31" s="23"/>
      <c r="E31" s="6"/>
      <c r="F31" s="23"/>
      <c r="G31" s="23"/>
      <c r="H31" s="23"/>
      <c r="I31" s="29"/>
      <c r="J31" s="29"/>
      <c r="K31" s="29"/>
      <c r="L31" s="42"/>
      <c r="M31" s="29"/>
      <c r="N31" s="6"/>
    </row>
    <row r="32" spans="1:14" s="5" customFormat="1" ht="16.5" customHeight="1">
      <c r="A32" s="22" t="s">
        <v>101</v>
      </c>
      <c r="B32" s="22" t="s">
        <v>117</v>
      </c>
      <c r="C32" s="23" t="s">
        <v>287</v>
      </c>
      <c r="D32" s="23" t="s">
        <v>14</v>
      </c>
      <c r="E32" s="6" t="s">
        <v>188</v>
      </c>
      <c r="F32" s="23">
        <v>106.71</v>
      </c>
      <c r="G32" s="23"/>
      <c r="H32" s="23">
        <v>50</v>
      </c>
      <c r="I32" s="29">
        <f>F32/H32</f>
        <v>2.1342</v>
      </c>
      <c r="J32" s="29">
        <f>I32*22/100</f>
        <v>0.469524</v>
      </c>
      <c r="K32" s="29">
        <v>0.13</v>
      </c>
      <c r="L32" s="29">
        <f t="shared" si="3"/>
        <v>0.27744599999999997</v>
      </c>
      <c r="M32" s="29">
        <f>I32+J32+L32</f>
        <v>2.8811699999999996</v>
      </c>
      <c r="N32" s="6">
        <v>2.88</v>
      </c>
    </row>
    <row r="33" spans="1:14" s="5" customFormat="1" ht="15" customHeight="1">
      <c r="A33" s="22" t="s">
        <v>262</v>
      </c>
      <c r="B33" s="22" t="s">
        <v>240</v>
      </c>
      <c r="C33" s="23" t="s">
        <v>239</v>
      </c>
      <c r="D33" s="23" t="s">
        <v>14</v>
      </c>
      <c r="E33" s="6" t="s">
        <v>188</v>
      </c>
      <c r="F33" s="23">
        <v>106.71</v>
      </c>
      <c r="G33" s="23"/>
      <c r="H33" s="23">
        <v>40</v>
      </c>
      <c r="I33" s="29">
        <f>F33/H33</f>
        <v>2.66775</v>
      </c>
      <c r="J33" s="29">
        <f>I33*22/100</f>
        <v>0.586905</v>
      </c>
      <c r="K33" s="29">
        <v>0.13</v>
      </c>
      <c r="L33" s="29">
        <f t="shared" si="3"/>
        <v>0.3468075</v>
      </c>
      <c r="M33" s="29">
        <f>I33+J33+L33</f>
        <v>3.6014625</v>
      </c>
      <c r="N33" s="6">
        <v>3.61</v>
      </c>
    </row>
    <row r="34" spans="1:14" s="5" customFormat="1" ht="16.5" customHeight="1">
      <c r="A34" s="22" t="s">
        <v>297</v>
      </c>
      <c r="B34" s="22" t="s">
        <v>204</v>
      </c>
      <c r="C34" s="23" t="s">
        <v>295</v>
      </c>
      <c r="D34" s="23" t="s">
        <v>14</v>
      </c>
      <c r="E34" s="6" t="s">
        <v>188</v>
      </c>
      <c r="F34" s="23">
        <v>106.71</v>
      </c>
      <c r="G34" s="23"/>
      <c r="H34" s="23">
        <v>25</v>
      </c>
      <c r="I34" s="29">
        <f>F34/H34</f>
        <v>4.2684</v>
      </c>
      <c r="J34" s="29">
        <f>I34*22/100</f>
        <v>0.939048</v>
      </c>
      <c r="K34" s="29">
        <v>0.13</v>
      </c>
      <c r="L34" s="29">
        <f t="shared" si="3"/>
        <v>0.5548919999999999</v>
      </c>
      <c r="M34" s="29">
        <f>I34+J34+L34</f>
        <v>5.762339999999999</v>
      </c>
      <c r="N34" s="6">
        <v>5.76</v>
      </c>
    </row>
    <row r="35" spans="1:14" s="5" customFormat="1" ht="16.5" customHeight="1">
      <c r="A35" s="22" t="s">
        <v>298</v>
      </c>
      <c r="B35" s="22" t="s">
        <v>205</v>
      </c>
      <c r="C35" s="23" t="s">
        <v>206</v>
      </c>
      <c r="D35" s="23" t="s">
        <v>14</v>
      </c>
      <c r="E35" s="6" t="s">
        <v>188</v>
      </c>
      <c r="F35" s="23">
        <v>106.71</v>
      </c>
      <c r="G35" s="23"/>
      <c r="H35" s="23">
        <v>30</v>
      </c>
      <c r="I35" s="29">
        <f>F35/H35</f>
        <v>3.557</v>
      </c>
      <c r="J35" s="29">
        <f>I35*22/100</f>
        <v>0.78254</v>
      </c>
      <c r="K35" s="29">
        <v>0.13</v>
      </c>
      <c r="L35" s="29">
        <f t="shared" si="3"/>
        <v>0.46241</v>
      </c>
      <c r="M35" s="29">
        <f>I35+J35+L35</f>
        <v>4.80195</v>
      </c>
      <c r="N35" s="34">
        <v>4.8</v>
      </c>
    </row>
    <row r="36" spans="1:14" s="5" customFormat="1" ht="25.5" customHeight="1">
      <c r="A36" s="22" t="s">
        <v>340</v>
      </c>
      <c r="B36" s="22" t="s">
        <v>202</v>
      </c>
      <c r="C36" s="23" t="s">
        <v>203</v>
      </c>
      <c r="D36" s="23" t="s">
        <v>14</v>
      </c>
      <c r="E36" s="6" t="s">
        <v>188</v>
      </c>
      <c r="F36" s="23">
        <v>106.71</v>
      </c>
      <c r="G36" s="23"/>
      <c r="H36" s="23">
        <v>300</v>
      </c>
      <c r="I36" s="29">
        <f>F36/H36</f>
        <v>0.35569999999999996</v>
      </c>
      <c r="J36" s="29">
        <f>I36*22/100</f>
        <v>0.07825399999999999</v>
      </c>
      <c r="K36" s="29">
        <v>0.13</v>
      </c>
      <c r="L36" s="29">
        <f t="shared" si="3"/>
        <v>0.046241</v>
      </c>
      <c r="M36" s="29">
        <f>I36+J36+L36</f>
        <v>0.4801949999999999</v>
      </c>
      <c r="N36" s="6">
        <v>0.49</v>
      </c>
    </row>
    <row r="37" spans="1:14" s="5" customFormat="1" ht="15.75" customHeight="1">
      <c r="A37" s="22" t="s">
        <v>263</v>
      </c>
      <c r="B37" s="22" t="s">
        <v>261</v>
      </c>
      <c r="C37" s="23" t="s">
        <v>259</v>
      </c>
      <c r="D37" s="23"/>
      <c r="E37" s="6"/>
      <c r="F37" s="23"/>
      <c r="G37" s="23"/>
      <c r="H37" s="23"/>
      <c r="I37" s="29"/>
      <c r="J37" s="29"/>
      <c r="K37" s="29"/>
      <c r="L37" s="29"/>
      <c r="M37" s="29"/>
      <c r="N37" s="6"/>
    </row>
    <row r="38" spans="1:14" s="5" customFormat="1" ht="15" customHeight="1">
      <c r="A38" s="22" t="s">
        <v>299</v>
      </c>
      <c r="B38" s="22" t="s">
        <v>118</v>
      </c>
      <c r="C38" s="23" t="s">
        <v>260</v>
      </c>
      <c r="D38" s="23" t="s">
        <v>14</v>
      </c>
      <c r="E38" s="6" t="s">
        <v>188</v>
      </c>
      <c r="F38" s="23">
        <v>106.71</v>
      </c>
      <c r="G38" s="23"/>
      <c r="H38" s="23">
        <v>400</v>
      </c>
      <c r="I38" s="29">
        <f>F38/H38</f>
        <v>0.266775</v>
      </c>
      <c r="J38" s="29">
        <f>I38*22/100</f>
        <v>0.0586905</v>
      </c>
      <c r="K38" s="29">
        <v>0.13</v>
      </c>
      <c r="L38" s="29">
        <f t="shared" si="3"/>
        <v>0.034680749999999996</v>
      </c>
      <c r="M38" s="29">
        <f>I38+J38+L38</f>
        <v>0.36014624999999995</v>
      </c>
      <c r="N38" s="6">
        <v>0.36</v>
      </c>
    </row>
    <row r="39" spans="1:14" s="5" customFormat="1" ht="25.5" customHeight="1">
      <c r="A39" s="22" t="s">
        <v>264</v>
      </c>
      <c r="B39" s="22" t="s">
        <v>147</v>
      </c>
      <c r="C39" s="23" t="s">
        <v>241</v>
      </c>
      <c r="D39" s="23" t="s">
        <v>14</v>
      </c>
      <c r="E39" s="6" t="s">
        <v>156</v>
      </c>
      <c r="F39" s="23">
        <v>243.66</v>
      </c>
      <c r="G39" s="23"/>
      <c r="H39" s="23">
        <v>100</v>
      </c>
      <c r="I39" s="29">
        <f>F39/H39</f>
        <v>2.4366</v>
      </c>
      <c r="J39" s="29">
        <f>I39*22/100</f>
        <v>0.536052</v>
      </c>
      <c r="K39" s="29">
        <v>0.13</v>
      </c>
      <c r="L39" s="29">
        <f t="shared" si="3"/>
        <v>0.316758</v>
      </c>
      <c r="M39" s="29">
        <f>I39+J39+L39</f>
        <v>3.28941</v>
      </c>
      <c r="N39" s="34">
        <v>3.3</v>
      </c>
    </row>
    <row r="40" spans="1:14" s="5" customFormat="1" ht="28.5" customHeight="1">
      <c r="A40" s="22" t="s">
        <v>265</v>
      </c>
      <c r="B40" s="22" t="s">
        <v>214</v>
      </c>
      <c r="C40" s="23" t="s">
        <v>213</v>
      </c>
      <c r="D40" s="23" t="s">
        <v>14</v>
      </c>
      <c r="E40" s="6" t="s">
        <v>156</v>
      </c>
      <c r="F40" s="23">
        <v>243.66</v>
      </c>
      <c r="G40" s="23"/>
      <c r="H40" s="23">
        <v>300</v>
      </c>
      <c r="I40" s="29">
        <f>F40/H40</f>
        <v>0.8122</v>
      </c>
      <c r="J40" s="29">
        <f>I40*22/100</f>
        <v>0.178684</v>
      </c>
      <c r="K40" s="29">
        <v>0.13</v>
      </c>
      <c r="L40" s="29">
        <f t="shared" si="3"/>
        <v>0.10558600000000001</v>
      </c>
      <c r="M40" s="29">
        <f>I40+J40+L40</f>
        <v>1.09647</v>
      </c>
      <c r="N40" s="34">
        <v>1.1</v>
      </c>
    </row>
    <row r="41" spans="1:14" s="5" customFormat="1" ht="24.75" customHeight="1">
      <c r="A41" s="22" t="s">
        <v>266</v>
      </c>
      <c r="B41" s="22" t="s">
        <v>242</v>
      </c>
      <c r="C41" s="23" t="s">
        <v>243</v>
      </c>
      <c r="D41" s="23" t="s">
        <v>85</v>
      </c>
      <c r="E41" s="6" t="s">
        <v>156</v>
      </c>
      <c r="F41" s="23">
        <v>243.66</v>
      </c>
      <c r="G41" s="23">
        <v>1</v>
      </c>
      <c r="H41" s="23"/>
      <c r="I41" s="29">
        <f>F41*G41</f>
        <v>243.66</v>
      </c>
      <c r="J41" s="29">
        <f>I41*22/100</f>
        <v>53.605199999999996</v>
      </c>
      <c r="K41" s="29">
        <v>0.13</v>
      </c>
      <c r="L41" s="29">
        <f t="shared" si="3"/>
        <v>31.675800000000002</v>
      </c>
      <c r="M41" s="29">
        <f>I41+J41+L41</f>
        <v>328.941</v>
      </c>
      <c r="N41" s="6">
        <v>328.95</v>
      </c>
    </row>
    <row r="42" spans="1:14" s="5" customFormat="1" ht="27" customHeight="1">
      <c r="A42" s="22" t="s">
        <v>267</v>
      </c>
      <c r="B42" s="22" t="s">
        <v>216</v>
      </c>
      <c r="C42" s="44" t="s">
        <v>215</v>
      </c>
      <c r="D42" s="23" t="s">
        <v>14</v>
      </c>
      <c r="E42" s="6" t="s">
        <v>156</v>
      </c>
      <c r="F42" s="23">
        <v>243.66</v>
      </c>
      <c r="G42" s="23"/>
      <c r="H42" s="23">
        <v>600</v>
      </c>
      <c r="I42" s="29">
        <f>F42/H42</f>
        <v>0.4061</v>
      </c>
      <c r="J42" s="29">
        <f>I42*22/100</f>
        <v>0.089342</v>
      </c>
      <c r="K42" s="29">
        <v>0.13</v>
      </c>
      <c r="L42" s="29">
        <f t="shared" si="3"/>
        <v>0.05279300000000001</v>
      </c>
      <c r="M42" s="29">
        <f>I42+J42+L42</f>
        <v>0.548235</v>
      </c>
      <c r="N42" s="6">
        <v>0.55</v>
      </c>
    </row>
    <row r="43" spans="1:14" s="5" customFormat="1" ht="18" customHeight="1">
      <c r="A43" s="22" t="s">
        <v>268</v>
      </c>
      <c r="B43" s="22" t="s">
        <v>119</v>
      </c>
      <c r="C43" s="23" t="s">
        <v>9</v>
      </c>
      <c r="D43" s="23"/>
      <c r="E43" s="6"/>
      <c r="F43" s="23"/>
      <c r="G43" s="23"/>
      <c r="H43" s="23"/>
      <c r="I43" s="29"/>
      <c r="J43" s="29"/>
      <c r="K43" s="29"/>
      <c r="L43" s="29"/>
      <c r="M43" s="29"/>
      <c r="N43" s="6"/>
    </row>
    <row r="44" spans="1:14" s="5" customFormat="1" ht="18" customHeight="1">
      <c r="A44" s="22" t="s">
        <v>269</v>
      </c>
      <c r="B44" s="22" t="s">
        <v>120</v>
      </c>
      <c r="C44" s="23" t="s">
        <v>288</v>
      </c>
      <c r="D44" s="23" t="s">
        <v>40</v>
      </c>
      <c r="E44" s="6" t="s">
        <v>188</v>
      </c>
      <c r="F44" s="23">
        <v>106.71</v>
      </c>
      <c r="G44" s="23"/>
      <c r="H44" s="23">
        <v>88</v>
      </c>
      <c r="I44" s="29">
        <f>F44/H44</f>
        <v>1.2126136363636364</v>
      </c>
      <c r="J44" s="29">
        <f>I44*22/100</f>
        <v>0.26677500000000004</v>
      </c>
      <c r="K44" s="29">
        <v>0.13</v>
      </c>
      <c r="L44" s="29">
        <f aca="true" t="shared" si="4" ref="L44:L50">I44*K44</f>
        <v>0.15763977272727273</v>
      </c>
      <c r="M44" s="29">
        <f>I44+J44+L44</f>
        <v>1.637028409090909</v>
      </c>
      <c r="N44" s="6">
        <v>1.64</v>
      </c>
    </row>
    <row r="45" spans="1:14" s="5" customFormat="1" ht="17.25" customHeight="1">
      <c r="A45" s="22" t="s">
        <v>300</v>
      </c>
      <c r="B45" s="22" t="s">
        <v>121</v>
      </c>
      <c r="C45" s="23" t="s">
        <v>289</v>
      </c>
      <c r="D45" s="23" t="s">
        <v>40</v>
      </c>
      <c r="E45" s="6" t="s">
        <v>188</v>
      </c>
      <c r="F45" s="23">
        <v>106.71</v>
      </c>
      <c r="G45" s="23"/>
      <c r="H45" s="23">
        <v>136</v>
      </c>
      <c r="I45" s="29">
        <f>F45/H45</f>
        <v>0.7846323529411764</v>
      </c>
      <c r="J45" s="29">
        <f>I45*22/100</f>
        <v>0.1726191176470588</v>
      </c>
      <c r="K45" s="29">
        <v>0.13</v>
      </c>
      <c r="L45" s="29">
        <f t="shared" si="4"/>
        <v>0.10200220588235294</v>
      </c>
      <c r="M45" s="29">
        <f>I45+J45+L45</f>
        <v>1.0592536764705882</v>
      </c>
      <c r="N45" s="6">
        <v>1.05</v>
      </c>
    </row>
    <row r="46" spans="1:14" s="5" customFormat="1" ht="18.75" customHeight="1">
      <c r="A46" s="22" t="s">
        <v>301</v>
      </c>
      <c r="B46" s="22" t="s">
        <v>122</v>
      </c>
      <c r="C46" s="23" t="s">
        <v>290</v>
      </c>
      <c r="D46" s="23" t="s">
        <v>40</v>
      </c>
      <c r="E46" s="6" t="s">
        <v>188</v>
      </c>
      <c r="F46" s="23">
        <v>106.71</v>
      </c>
      <c r="G46" s="23"/>
      <c r="H46" s="23">
        <v>300</v>
      </c>
      <c r="I46" s="29">
        <f>F46/H46</f>
        <v>0.35569999999999996</v>
      </c>
      <c r="J46" s="29">
        <f>I46*22/100</f>
        <v>0.07825399999999999</v>
      </c>
      <c r="K46" s="29">
        <v>0.13</v>
      </c>
      <c r="L46" s="29">
        <f t="shared" si="4"/>
        <v>0.046241</v>
      </c>
      <c r="M46" s="29">
        <f>I46+J46+L46</f>
        <v>0.4801949999999999</v>
      </c>
      <c r="N46" s="6">
        <v>0.49</v>
      </c>
    </row>
    <row r="47" spans="1:14" s="5" customFormat="1" ht="17.25" customHeight="1">
      <c r="A47" s="22" t="s">
        <v>270</v>
      </c>
      <c r="B47" s="22" t="s">
        <v>123</v>
      </c>
      <c r="C47" s="23" t="s">
        <v>42</v>
      </c>
      <c r="D47" s="23"/>
      <c r="E47" s="6"/>
      <c r="F47" s="23"/>
      <c r="G47" s="23"/>
      <c r="H47" s="23"/>
      <c r="I47" s="29"/>
      <c r="J47" s="29"/>
      <c r="K47" s="29"/>
      <c r="L47" s="29"/>
      <c r="M47" s="29"/>
      <c r="N47" s="6"/>
    </row>
    <row r="48" spans="1:14" s="5" customFormat="1" ht="16.5" customHeight="1">
      <c r="A48" s="22" t="s">
        <v>271</v>
      </c>
      <c r="B48" s="22" t="s">
        <v>124</v>
      </c>
      <c r="C48" s="23" t="s">
        <v>244</v>
      </c>
      <c r="D48" s="23" t="s">
        <v>14</v>
      </c>
      <c r="E48" s="6" t="s">
        <v>188</v>
      </c>
      <c r="F48" s="23">
        <v>106.71</v>
      </c>
      <c r="G48" s="23"/>
      <c r="H48" s="23">
        <v>30</v>
      </c>
      <c r="I48" s="29">
        <f>F48/H48</f>
        <v>3.557</v>
      </c>
      <c r="J48" s="29">
        <f>I48*22/100</f>
        <v>0.78254</v>
      </c>
      <c r="K48" s="29">
        <v>0.13</v>
      </c>
      <c r="L48" s="29">
        <f t="shared" si="4"/>
        <v>0.46241</v>
      </c>
      <c r="M48" s="29">
        <f>I48+J48+L48</f>
        <v>4.80195</v>
      </c>
      <c r="N48" s="34">
        <v>4.8</v>
      </c>
    </row>
    <row r="49" spans="1:14" s="5" customFormat="1" ht="16.5" customHeight="1">
      <c r="A49" s="22" t="s">
        <v>272</v>
      </c>
      <c r="B49" s="22" t="s">
        <v>245</v>
      </c>
      <c r="C49" s="23" t="s">
        <v>57</v>
      </c>
      <c r="D49" s="23"/>
      <c r="E49" s="6"/>
      <c r="F49" s="23"/>
      <c r="G49" s="23"/>
      <c r="H49" s="23"/>
      <c r="I49" s="29"/>
      <c r="J49" s="29"/>
      <c r="K49" s="29"/>
      <c r="L49" s="29"/>
      <c r="M49" s="29"/>
      <c r="N49" s="6"/>
    </row>
    <row r="50" spans="1:14" s="5" customFormat="1" ht="17.25" customHeight="1">
      <c r="A50" s="22" t="s">
        <v>273</v>
      </c>
      <c r="B50" s="22" t="s">
        <v>125</v>
      </c>
      <c r="C50" s="23" t="s">
        <v>329</v>
      </c>
      <c r="D50" s="23" t="s">
        <v>13</v>
      </c>
      <c r="E50" s="6" t="s">
        <v>188</v>
      </c>
      <c r="F50" s="23">
        <v>106.71</v>
      </c>
      <c r="G50" s="23"/>
      <c r="H50" s="23">
        <v>180</v>
      </c>
      <c r="I50" s="29">
        <f>F50/H50</f>
        <v>0.5928333333333333</v>
      </c>
      <c r="J50" s="29">
        <f>I50*22/100</f>
        <v>0.13042333333333334</v>
      </c>
      <c r="K50" s="29">
        <v>0.13</v>
      </c>
      <c r="L50" s="29">
        <f t="shared" si="4"/>
        <v>0.07706833333333334</v>
      </c>
      <c r="M50" s="29">
        <f>(I50+J50+L50)*100</f>
        <v>80.0325</v>
      </c>
      <c r="N50" s="34">
        <v>80</v>
      </c>
    </row>
    <row r="51" spans="1:14" s="5" customFormat="1" ht="19.5" customHeight="1">
      <c r="A51" s="22" t="s">
        <v>274</v>
      </c>
      <c r="B51" s="22" t="s">
        <v>126</v>
      </c>
      <c r="C51" s="22" t="s">
        <v>246</v>
      </c>
      <c r="D51" s="22"/>
      <c r="E51" s="22"/>
      <c r="F51" s="22"/>
      <c r="G51" s="22"/>
      <c r="H51" s="22"/>
      <c r="I51" s="22"/>
      <c r="J51" s="29"/>
      <c r="K51" s="29"/>
      <c r="L51" s="29"/>
      <c r="M51" s="29"/>
      <c r="N51" s="34"/>
    </row>
    <row r="52" spans="1:14" s="5" customFormat="1" ht="24" customHeight="1">
      <c r="A52" s="22" t="s">
        <v>275</v>
      </c>
      <c r="B52" s="22" t="s">
        <v>217</v>
      </c>
      <c r="C52" s="22" t="s">
        <v>247</v>
      </c>
      <c r="D52" s="22"/>
      <c r="E52" s="22"/>
      <c r="F52" s="22"/>
      <c r="G52" s="22"/>
      <c r="H52" s="22"/>
      <c r="I52" s="22"/>
      <c r="J52" s="29"/>
      <c r="K52" s="29"/>
      <c r="L52" s="29"/>
      <c r="M52" s="29"/>
      <c r="N52" s="34"/>
    </row>
    <row r="53" spans="1:14" s="5" customFormat="1" ht="15.75" customHeight="1">
      <c r="A53" s="22" t="s">
        <v>302</v>
      </c>
      <c r="B53" s="22" t="s">
        <v>127</v>
      </c>
      <c r="C53" s="22" t="s">
        <v>248</v>
      </c>
      <c r="D53" s="22" t="s">
        <v>14</v>
      </c>
      <c r="E53" s="22" t="s">
        <v>189</v>
      </c>
      <c r="F53" s="22" t="s">
        <v>183</v>
      </c>
      <c r="G53" s="22"/>
      <c r="H53" s="22" t="s">
        <v>78</v>
      </c>
      <c r="I53" s="29">
        <f>F53/H53</f>
        <v>8.8925</v>
      </c>
      <c r="J53" s="29">
        <f>I53*22/100</f>
        <v>1.9563499999999998</v>
      </c>
      <c r="K53" s="29">
        <v>0.13</v>
      </c>
      <c r="L53" s="29">
        <f>I53*K53</f>
        <v>1.156025</v>
      </c>
      <c r="M53" s="29">
        <f>J53+I53+L53</f>
        <v>12.004875</v>
      </c>
      <c r="N53" s="34">
        <v>12.01</v>
      </c>
    </row>
    <row r="54" spans="1:14" s="5" customFormat="1" ht="15" customHeight="1">
      <c r="A54" s="22" t="s">
        <v>303</v>
      </c>
      <c r="B54" s="22" t="s">
        <v>128</v>
      </c>
      <c r="C54" s="22" t="s">
        <v>291</v>
      </c>
      <c r="D54" s="22" t="s">
        <v>61</v>
      </c>
      <c r="E54" s="22" t="s">
        <v>189</v>
      </c>
      <c r="F54" s="22" t="s">
        <v>183</v>
      </c>
      <c r="G54" s="22"/>
      <c r="H54" s="22" t="s">
        <v>79</v>
      </c>
      <c r="I54" s="22">
        <f>F54/H54</f>
        <v>10.671</v>
      </c>
      <c r="J54" s="29">
        <f>I54*22/100</f>
        <v>2.34762</v>
      </c>
      <c r="K54" s="29">
        <v>0.13</v>
      </c>
      <c r="L54" s="29">
        <f>I54*K54</f>
        <v>1.38723</v>
      </c>
      <c r="M54" s="29">
        <f>J54+I54+L54</f>
        <v>14.40585</v>
      </c>
      <c r="N54" s="6">
        <v>14.41</v>
      </c>
    </row>
    <row r="55" spans="1:14" s="5" customFormat="1" ht="28.5" customHeight="1">
      <c r="A55" s="22" t="s">
        <v>304</v>
      </c>
      <c r="B55" s="22" t="s">
        <v>219</v>
      </c>
      <c r="C55" s="22" t="s">
        <v>218</v>
      </c>
      <c r="D55" s="22" t="s">
        <v>14</v>
      </c>
      <c r="E55" s="22" t="s">
        <v>189</v>
      </c>
      <c r="F55" s="22" t="s">
        <v>183</v>
      </c>
      <c r="G55" s="22"/>
      <c r="H55" s="22" t="s">
        <v>224</v>
      </c>
      <c r="I55" s="29">
        <f aca="true" t="shared" si="5" ref="I55:I60">F55/H55</f>
        <v>17.785</v>
      </c>
      <c r="J55" s="29">
        <f aca="true" t="shared" si="6" ref="J55:J60">I55*22/100</f>
        <v>3.9126999999999996</v>
      </c>
      <c r="K55" s="29">
        <v>0.13</v>
      </c>
      <c r="L55" s="29">
        <f>I55*K55</f>
        <v>2.31205</v>
      </c>
      <c r="M55" s="29">
        <f>J55+I55+L55</f>
        <v>24.00975</v>
      </c>
      <c r="N55" s="6">
        <v>24.01</v>
      </c>
    </row>
    <row r="56" spans="1:14" s="5" customFormat="1" ht="15.75" customHeight="1">
      <c r="A56" s="22" t="s">
        <v>276</v>
      </c>
      <c r="B56" s="22" t="s">
        <v>220</v>
      </c>
      <c r="C56" s="22" t="s">
        <v>221</v>
      </c>
      <c r="D56" s="22"/>
      <c r="E56" s="22"/>
      <c r="F56" s="22"/>
      <c r="G56" s="22"/>
      <c r="H56" s="22"/>
      <c r="I56" s="29"/>
      <c r="J56" s="29"/>
      <c r="K56" s="29"/>
      <c r="L56" s="29"/>
      <c r="M56" s="29"/>
      <c r="N56" s="6"/>
    </row>
    <row r="57" spans="1:14" s="5" customFormat="1" ht="15" customHeight="1">
      <c r="A57" s="22" t="s">
        <v>341</v>
      </c>
      <c r="B57" s="22" t="s">
        <v>222</v>
      </c>
      <c r="C57" s="22" t="s">
        <v>223</v>
      </c>
      <c r="D57" s="22" t="s">
        <v>14</v>
      </c>
      <c r="E57" s="22" t="s">
        <v>189</v>
      </c>
      <c r="F57" s="22" t="s">
        <v>183</v>
      </c>
      <c r="G57" s="22"/>
      <c r="H57" s="22" t="s">
        <v>225</v>
      </c>
      <c r="I57" s="29">
        <f t="shared" si="5"/>
        <v>7.114</v>
      </c>
      <c r="J57" s="29">
        <v>1.56</v>
      </c>
      <c r="K57" s="29">
        <v>0.13</v>
      </c>
      <c r="L57" s="29">
        <f>I57*K57</f>
        <v>0.92482</v>
      </c>
      <c r="M57" s="29">
        <f>J57+I57+L57</f>
        <v>9.59882</v>
      </c>
      <c r="N57" s="6">
        <v>9.59</v>
      </c>
    </row>
    <row r="58" spans="1:14" s="5" customFormat="1" ht="14.25" customHeight="1">
      <c r="A58" s="22" t="s">
        <v>342</v>
      </c>
      <c r="B58" s="22" t="s">
        <v>231</v>
      </c>
      <c r="C58" s="22" t="s">
        <v>336</v>
      </c>
      <c r="D58" s="22" t="s">
        <v>14</v>
      </c>
      <c r="E58" s="22" t="s">
        <v>189</v>
      </c>
      <c r="F58" s="22" t="s">
        <v>183</v>
      </c>
      <c r="G58" s="22"/>
      <c r="H58" s="22" t="s">
        <v>78</v>
      </c>
      <c r="I58" s="29">
        <f t="shared" si="5"/>
        <v>8.8925</v>
      </c>
      <c r="J58" s="29">
        <f t="shared" si="6"/>
        <v>1.9563499999999998</v>
      </c>
      <c r="K58" s="29">
        <v>0.13</v>
      </c>
      <c r="L58" s="29">
        <f>I58*K58</f>
        <v>1.156025</v>
      </c>
      <c r="M58" s="29">
        <f>J58+I58+L58</f>
        <v>12.004875</v>
      </c>
      <c r="N58" s="6">
        <v>12.01</v>
      </c>
    </row>
    <row r="59" spans="1:14" s="5" customFormat="1" ht="15.75" customHeight="1">
      <c r="A59" s="22" t="s">
        <v>305</v>
      </c>
      <c r="B59" s="22" t="s">
        <v>129</v>
      </c>
      <c r="C59" s="22" t="s">
        <v>43</v>
      </c>
      <c r="D59" s="22"/>
      <c r="E59" s="22"/>
      <c r="F59" s="22"/>
      <c r="G59" s="22"/>
      <c r="H59" s="22"/>
      <c r="I59" s="22"/>
      <c r="J59" s="29"/>
      <c r="K59" s="29"/>
      <c r="L59" s="29"/>
      <c r="M59" s="29"/>
      <c r="N59" s="6"/>
    </row>
    <row r="60" spans="1:14" s="5" customFormat="1" ht="15" customHeight="1">
      <c r="A60" s="22" t="s">
        <v>306</v>
      </c>
      <c r="B60" s="22" t="s">
        <v>130</v>
      </c>
      <c r="C60" s="22" t="s">
        <v>10</v>
      </c>
      <c r="D60" s="22" t="s">
        <v>14</v>
      </c>
      <c r="E60" s="22" t="s">
        <v>189</v>
      </c>
      <c r="F60" s="22" t="s">
        <v>183</v>
      </c>
      <c r="G60" s="22"/>
      <c r="H60" s="22" t="s">
        <v>72</v>
      </c>
      <c r="I60" s="29">
        <f t="shared" si="5"/>
        <v>1.7785</v>
      </c>
      <c r="J60" s="29">
        <f t="shared" si="6"/>
        <v>0.39127</v>
      </c>
      <c r="K60" s="29">
        <v>0.13</v>
      </c>
      <c r="L60" s="29">
        <f>I60*K60</f>
        <v>0.231205</v>
      </c>
      <c r="M60" s="29">
        <f>J60+I60+L60</f>
        <v>2.400975</v>
      </c>
      <c r="N60" s="6">
        <v>2.4</v>
      </c>
    </row>
    <row r="61" spans="1:14" s="5" customFormat="1" ht="13.5" customHeight="1">
      <c r="A61" s="22" t="s">
        <v>307</v>
      </c>
      <c r="B61" s="22" t="s">
        <v>131</v>
      </c>
      <c r="C61" s="22" t="s">
        <v>292</v>
      </c>
      <c r="D61" s="22" t="s">
        <v>14</v>
      </c>
      <c r="E61" s="22" t="s">
        <v>189</v>
      </c>
      <c r="F61" s="22" t="s">
        <v>183</v>
      </c>
      <c r="G61" s="22"/>
      <c r="H61" s="22" t="s">
        <v>70</v>
      </c>
      <c r="I61" s="29">
        <f>F61/H61</f>
        <v>2.66775</v>
      </c>
      <c r="J61" s="29">
        <f>I61*22/100</f>
        <v>0.586905</v>
      </c>
      <c r="K61" s="29">
        <v>0.13</v>
      </c>
      <c r="L61" s="29">
        <f>I61*K61</f>
        <v>0.3468075</v>
      </c>
      <c r="M61" s="29">
        <f>J61+I61+L61</f>
        <v>3.6014625</v>
      </c>
      <c r="N61" s="6">
        <v>3.61</v>
      </c>
    </row>
    <row r="62" spans="1:14" s="5" customFormat="1" ht="14.25" customHeight="1">
      <c r="A62" s="22" t="s">
        <v>308</v>
      </c>
      <c r="B62" s="22" t="s">
        <v>132</v>
      </c>
      <c r="C62" s="22" t="s">
        <v>62</v>
      </c>
      <c r="D62" s="22" t="s">
        <v>14</v>
      </c>
      <c r="E62" s="22" t="s">
        <v>189</v>
      </c>
      <c r="F62" s="22" t="s">
        <v>183</v>
      </c>
      <c r="G62" s="22"/>
      <c r="H62" s="22" t="s">
        <v>73</v>
      </c>
      <c r="I62" s="29">
        <f>F62/H62</f>
        <v>4.2684</v>
      </c>
      <c r="J62" s="29">
        <f>I62*22/100</f>
        <v>0.939048</v>
      </c>
      <c r="K62" s="29">
        <v>0.13</v>
      </c>
      <c r="L62" s="29">
        <f>I62*K62</f>
        <v>0.5548919999999999</v>
      </c>
      <c r="M62" s="29">
        <f>J62+I62+L62</f>
        <v>5.762339999999999</v>
      </c>
      <c r="N62" s="6">
        <v>5.76</v>
      </c>
    </row>
    <row r="63" spans="1:14" s="5" customFormat="1" ht="15" customHeight="1">
      <c r="A63" s="22" t="s">
        <v>309</v>
      </c>
      <c r="B63" s="22" t="s">
        <v>133</v>
      </c>
      <c r="C63" s="22" t="s">
        <v>293</v>
      </c>
      <c r="D63" s="22" t="s">
        <v>14</v>
      </c>
      <c r="E63" s="22" t="s">
        <v>189</v>
      </c>
      <c r="F63" s="22" t="s">
        <v>183</v>
      </c>
      <c r="G63" s="22"/>
      <c r="H63" s="22" t="s">
        <v>80</v>
      </c>
      <c r="I63" s="29">
        <f>F63/H63</f>
        <v>6.277058823529411</v>
      </c>
      <c r="J63" s="29">
        <f>I63*22/100</f>
        <v>1.3809529411764705</v>
      </c>
      <c r="K63" s="29">
        <v>0.13</v>
      </c>
      <c r="L63" s="29">
        <f>I63*K63</f>
        <v>0.8160176470588235</v>
      </c>
      <c r="M63" s="29">
        <f>J63+I63+L63</f>
        <v>8.474029411764706</v>
      </c>
      <c r="N63" s="6">
        <v>8.48</v>
      </c>
    </row>
    <row r="64" spans="1:14" s="5" customFormat="1" ht="13.5" customHeight="1">
      <c r="A64" s="22" t="s">
        <v>310</v>
      </c>
      <c r="B64" s="22" t="s">
        <v>134</v>
      </c>
      <c r="C64" s="22" t="s">
        <v>294</v>
      </c>
      <c r="D64" s="22" t="s">
        <v>14</v>
      </c>
      <c r="E64" s="22" t="s">
        <v>189</v>
      </c>
      <c r="F64" s="22" t="s">
        <v>183</v>
      </c>
      <c r="G64" s="22"/>
      <c r="H64" s="22" t="s">
        <v>74</v>
      </c>
      <c r="I64" s="29">
        <f>F64/H64</f>
        <v>8.208461538461538</v>
      </c>
      <c r="J64" s="29">
        <f>I64*22/100</f>
        <v>1.8058615384615384</v>
      </c>
      <c r="K64" s="29">
        <v>0.13</v>
      </c>
      <c r="L64" s="29">
        <f>I64*K64</f>
        <v>1.0671</v>
      </c>
      <c r="M64" s="29">
        <f>J64+I64+L64</f>
        <v>11.081423076923077</v>
      </c>
      <c r="N64" s="6">
        <v>11.09</v>
      </c>
    </row>
    <row r="65" spans="1:14" s="5" customFormat="1" ht="21" customHeight="1">
      <c r="A65" s="54" t="s">
        <v>250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6"/>
    </row>
    <row r="66" spans="1:14" s="5" customFormat="1" ht="55.5" customHeight="1">
      <c r="A66" s="22" t="s">
        <v>102</v>
      </c>
      <c r="B66" s="22" t="s">
        <v>145</v>
      </c>
      <c r="C66" s="23" t="s">
        <v>284</v>
      </c>
      <c r="D66" s="23" t="s">
        <v>14</v>
      </c>
      <c r="E66" s="6" t="s">
        <v>156</v>
      </c>
      <c r="F66" s="23">
        <v>243.66</v>
      </c>
      <c r="G66" s="23"/>
      <c r="H66" s="23">
        <v>260</v>
      </c>
      <c r="I66" s="29">
        <f>F66/H66</f>
        <v>0.9371538461538461</v>
      </c>
      <c r="J66" s="29">
        <f>I66*22/100</f>
        <v>0.20617384615384615</v>
      </c>
      <c r="K66" s="29">
        <v>0.13</v>
      </c>
      <c r="L66" s="29">
        <f>I66*K66</f>
        <v>0.12183</v>
      </c>
      <c r="M66" s="29">
        <f>I66+J66+L66</f>
        <v>1.2651576923076924</v>
      </c>
      <c r="N66" s="6">
        <v>1.27</v>
      </c>
    </row>
    <row r="67" spans="1:14" s="46" customFormat="1" ht="26.25" customHeight="1">
      <c r="A67" s="22" t="s">
        <v>37</v>
      </c>
      <c r="B67" s="43" t="s">
        <v>209</v>
      </c>
      <c r="C67" s="44" t="s">
        <v>210</v>
      </c>
      <c r="D67" s="44"/>
      <c r="E67" s="6"/>
      <c r="F67" s="23"/>
      <c r="G67" s="44"/>
      <c r="H67" s="44"/>
      <c r="I67" s="29"/>
      <c r="J67" s="29"/>
      <c r="K67" s="45"/>
      <c r="L67" s="29"/>
      <c r="M67" s="45"/>
      <c r="N67" s="51"/>
    </row>
    <row r="68" spans="1:14" s="46" customFormat="1" ht="30" customHeight="1">
      <c r="A68" s="22" t="s">
        <v>103</v>
      </c>
      <c r="B68" s="43" t="s">
        <v>212</v>
      </c>
      <c r="C68" s="44" t="s">
        <v>211</v>
      </c>
      <c r="D68" s="44" t="s">
        <v>14</v>
      </c>
      <c r="E68" s="6" t="s">
        <v>156</v>
      </c>
      <c r="F68" s="23">
        <v>243.66</v>
      </c>
      <c r="G68" s="44"/>
      <c r="H68" s="44">
        <v>260</v>
      </c>
      <c r="I68" s="29">
        <f>F68/H68</f>
        <v>0.9371538461538461</v>
      </c>
      <c r="J68" s="29">
        <f>I68*22/100</f>
        <v>0.20617384615384615</v>
      </c>
      <c r="K68" s="45">
        <v>0.13</v>
      </c>
      <c r="L68" s="29">
        <f>I68*K68</f>
        <v>0.12183</v>
      </c>
      <c r="M68" s="29">
        <f>I68+J68+L68</f>
        <v>1.2651576923076924</v>
      </c>
      <c r="N68" s="51">
        <v>1.27</v>
      </c>
    </row>
    <row r="69" spans="1:14" s="5" customFormat="1" ht="38.25" customHeight="1">
      <c r="A69" s="22" t="s">
        <v>104</v>
      </c>
      <c r="B69" s="22" t="s">
        <v>146</v>
      </c>
      <c r="C69" s="23" t="s">
        <v>56</v>
      </c>
      <c r="D69" s="23" t="s">
        <v>85</v>
      </c>
      <c r="E69" s="6" t="s">
        <v>156</v>
      </c>
      <c r="F69" s="23">
        <v>243.66</v>
      </c>
      <c r="G69" s="23"/>
      <c r="H69" s="23">
        <v>35</v>
      </c>
      <c r="I69" s="29">
        <f>F69/H69</f>
        <v>6.961714285714286</v>
      </c>
      <c r="J69" s="29">
        <f>I69*22/100</f>
        <v>1.531577142857143</v>
      </c>
      <c r="K69" s="29">
        <v>0.13</v>
      </c>
      <c r="L69" s="29">
        <v>0.9</v>
      </c>
      <c r="M69" s="29">
        <f>I69+J69+L69</f>
        <v>9.393291428571429</v>
      </c>
      <c r="N69" s="6">
        <v>9.39</v>
      </c>
    </row>
    <row r="70" spans="1:14" s="5" customFormat="1" ht="30" customHeight="1">
      <c r="A70" s="22" t="s">
        <v>105</v>
      </c>
      <c r="B70" s="22" t="s">
        <v>251</v>
      </c>
      <c r="C70" s="23" t="s">
        <v>252</v>
      </c>
      <c r="D70" s="23" t="s">
        <v>14</v>
      </c>
      <c r="E70" s="6" t="s">
        <v>156</v>
      </c>
      <c r="F70" s="23">
        <v>243.66</v>
      </c>
      <c r="G70" s="23"/>
      <c r="H70" s="23">
        <v>175</v>
      </c>
      <c r="I70" s="29">
        <f>F70/H70</f>
        <v>1.392342857142857</v>
      </c>
      <c r="J70" s="29">
        <f>I70*22/100</f>
        <v>0.30631542857142857</v>
      </c>
      <c r="K70" s="29">
        <v>0.13</v>
      </c>
      <c r="L70" s="29">
        <f>I70*K70</f>
        <v>0.18100457142857143</v>
      </c>
      <c r="M70" s="29">
        <f>I70+J70+L70</f>
        <v>1.879662857142857</v>
      </c>
      <c r="N70" s="6">
        <v>1.88</v>
      </c>
    </row>
    <row r="71" spans="1:14" s="5" customFormat="1" ht="27.75" customHeight="1">
      <c r="A71" s="22" t="s">
        <v>277</v>
      </c>
      <c r="B71" s="22"/>
      <c r="C71" s="23" t="s">
        <v>58</v>
      </c>
      <c r="D71" s="23"/>
      <c r="E71" s="6"/>
      <c r="F71" s="23"/>
      <c r="G71" s="23"/>
      <c r="H71" s="23"/>
      <c r="I71" s="29"/>
      <c r="J71" s="29"/>
      <c r="K71" s="29"/>
      <c r="L71" s="29"/>
      <c r="M71" s="29"/>
      <c r="N71" s="6"/>
    </row>
    <row r="72" spans="1:14" s="5" customFormat="1" ht="17.25" customHeight="1">
      <c r="A72" s="22" t="s">
        <v>278</v>
      </c>
      <c r="B72" s="22"/>
      <c r="C72" s="23" t="s">
        <v>45</v>
      </c>
      <c r="D72" s="23" t="s">
        <v>13</v>
      </c>
      <c r="E72" s="6"/>
      <c r="F72" s="23"/>
      <c r="G72" s="23"/>
      <c r="H72" s="23"/>
      <c r="I72" s="29"/>
      <c r="J72" s="29"/>
      <c r="K72" s="29"/>
      <c r="L72" s="29"/>
      <c r="M72" s="29" t="s">
        <v>158</v>
      </c>
      <c r="N72" s="6" t="s">
        <v>327</v>
      </c>
    </row>
    <row r="73" spans="1:14" s="5" customFormat="1" ht="17.25" customHeight="1">
      <c r="A73" s="22" t="s">
        <v>279</v>
      </c>
      <c r="B73" s="22"/>
      <c r="C73" s="23" t="s">
        <v>44</v>
      </c>
      <c r="D73" s="23" t="s">
        <v>13</v>
      </c>
      <c r="E73" s="6"/>
      <c r="F73" s="23"/>
      <c r="G73" s="23"/>
      <c r="H73" s="23"/>
      <c r="I73" s="29"/>
      <c r="J73" s="29"/>
      <c r="K73" s="29"/>
      <c r="L73" s="29"/>
      <c r="M73" s="29" t="s">
        <v>158</v>
      </c>
      <c r="N73" s="6" t="s">
        <v>327</v>
      </c>
    </row>
    <row r="74" spans="1:14" s="5" customFormat="1" ht="16.5" customHeight="1">
      <c r="A74" s="22" t="s">
        <v>280</v>
      </c>
      <c r="B74" s="22"/>
      <c r="C74" s="23" t="s">
        <v>177</v>
      </c>
      <c r="D74" s="23" t="s">
        <v>13</v>
      </c>
      <c r="E74" s="6"/>
      <c r="F74" s="23"/>
      <c r="G74" s="23"/>
      <c r="H74" s="23"/>
      <c r="I74" s="29"/>
      <c r="J74" s="29"/>
      <c r="K74" s="29"/>
      <c r="L74" s="29"/>
      <c r="M74" s="29" t="s">
        <v>158</v>
      </c>
      <c r="N74" s="6" t="s">
        <v>327</v>
      </c>
    </row>
    <row r="75" spans="1:14" s="5" customFormat="1" ht="25.5" customHeight="1">
      <c r="A75" s="22" t="s">
        <v>343</v>
      </c>
      <c r="B75" s="22"/>
      <c r="C75" s="23" t="s">
        <v>76</v>
      </c>
      <c r="D75" s="23"/>
      <c r="E75" s="6"/>
      <c r="F75" s="23"/>
      <c r="G75" s="23"/>
      <c r="H75" s="23"/>
      <c r="I75" s="29"/>
      <c r="J75" s="29"/>
      <c r="K75" s="29"/>
      <c r="L75" s="29"/>
      <c r="M75" s="29"/>
      <c r="N75" s="6"/>
    </row>
    <row r="76" spans="1:14" s="5" customFormat="1" ht="19.5" customHeight="1">
      <c r="A76" s="22" t="s">
        <v>344</v>
      </c>
      <c r="B76" s="22"/>
      <c r="C76" s="23" t="s">
        <v>59</v>
      </c>
      <c r="D76" s="23" t="s">
        <v>13</v>
      </c>
      <c r="E76" s="6"/>
      <c r="F76" s="23"/>
      <c r="G76" s="23"/>
      <c r="H76" s="23"/>
      <c r="I76" s="30"/>
      <c r="J76" s="29"/>
      <c r="K76" s="29"/>
      <c r="L76" s="29"/>
      <c r="M76" s="29" t="s">
        <v>159</v>
      </c>
      <c r="N76" s="6" t="s">
        <v>328</v>
      </c>
    </row>
    <row r="77" spans="1:14" s="5" customFormat="1" ht="18.75" customHeight="1">
      <c r="A77" s="54" t="s">
        <v>281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6"/>
    </row>
    <row r="78" spans="1:14" s="5" customFormat="1" ht="37.5" customHeight="1">
      <c r="A78" s="22" t="s">
        <v>106</v>
      </c>
      <c r="B78" s="22" t="s">
        <v>229</v>
      </c>
      <c r="C78" s="22" t="s">
        <v>228</v>
      </c>
      <c r="D78" s="22" t="s">
        <v>77</v>
      </c>
      <c r="E78" s="22" t="s">
        <v>188</v>
      </c>
      <c r="F78" s="22" t="s">
        <v>183</v>
      </c>
      <c r="G78" s="22"/>
      <c r="H78" s="22" t="s">
        <v>230</v>
      </c>
      <c r="I78" s="29">
        <f>F78/H78</f>
        <v>4.44625</v>
      </c>
      <c r="J78" s="29">
        <f>I78*22/100</f>
        <v>0.9781749999999999</v>
      </c>
      <c r="K78" s="22" t="s">
        <v>283</v>
      </c>
      <c r="L78" s="29">
        <f>I78*K78</f>
        <v>0.5780125</v>
      </c>
      <c r="M78" s="29">
        <f>J78+I78+L78</f>
        <v>6.0024375</v>
      </c>
      <c r="N78" s="6">
        <v>6.01</v>
      </c>
    </row>
    <row r="79" spans="1:14" s="5" customFormat="1" ht="37.5" customHeight="1">
      <c r="A79" s="22" t="s">
        <v>282</v>
      </c>
      <c r="B79" s="22" t="s">
        <v>226</v>
      </c>
      <c r="C79" s="22" t="s">
        <v>253</v>
      </c>
      <c r="D79" s="22" t="s">
        <v>77</v>
      </c>
      <c r="E79" s="22" t="s">
        <v>189</v>
      </c>
      <c r="F79" s="22" t="s">
        <v>183</v>
      </c>
      <c r="G79" s="22"/>
      <c r="H79" s="22" t="s">
        <v>227</v>
      </c>
      <c r="I79" s="29">
        <f>F79/H79</f>
        <v>0.42684</v>
      </c>
      <c r="J79" s="29">
        <f>I79*22/100</f>
        <v>0.0939048</v>
      </c>
      <c r="K79" s="29">
        <v>0.13</v>
      </c>
      <c r="L79" s="29">
        <f>I79*K79</f>
        <v>0.0554892</v>
      </c>
      <c r="M79" s="29">
        <f>J79+I79+L79</f>
        <v>0.576234</v>
      </c>
      <c r="N79" s="6">
        <v>0.58</v>
      </c>
    </row>
    <row r="80" spans="1:13" ht="12.75" hidden="1">
      <c r="A80" s="47" t="s">
        <v>5</v>
      </c>
      <c r="B80" s="47"/>
      <c r="C80" s="48" t="s">
        <v>7</v>
      </c>
      <c r="D80" s="49" t="s">
        <v>12</v>
      </c>
      <c r="E80" s="49" t="s">
        <v>27</v>
      </c>
      <c r="F80" s="49">
        <v>87.95</v>
      </c>
      <c r="G80" s="49"/>
      <c r="H80" s="49">
        <v>140</v>
      </c>
      <c r="I80" s="50">
        <f>F80/H80</f>
        <v>0.6282142857142857</v>
      </c>
      <c r="J80" s="50">
        <f>(I80*0.22)</f>
        <v>0.13820714285714286</v>
      </c>
      <c r="K80" s="50"/>
      <c r="L80" s="50"/>
      <c r="M80" s="50">
        <f>J80+I80</f>
        <v>0.7664214285714286</v>
      </c>
    </row>
    <row r="81" spans="1:13" ht="25.5" hidden="1">
      <c r="A81" s="31" t="s">
        <v>6</v>
      </c>
      <c r="B81" s="31"/>
      <c r="C81" s="32" t="s">
        <v>8</v>
      </c>
      <c r="D81" s="8" t="s">
        <v>11</v>
      </c>
      <c r="E81" s="8" t="s">
        <v>27</v>
      </c>
      <c r="F81" s="8">
        <v>87.95</v>
      </c>
      <c r="G81" s="8"/>
      <c r="H81" s="8">
        <v>225</v>
      </c>
      <c r="I81" s="13">
        <f>F81/H81</f>
        <v>0.3908888888888889</v>
      </c>
      <c r="J81" s="13">
        <f>(I81*0.22)</f>
        <v>0.08599555555555556</v>
      </c>
      <c r="K81" s="13"/>
      <c r="L81" s="13"/>
      <c r="M81" s="13">
        <f>J81+I81</f>
        <v>0.47688444444444444</v>
      </c>
    </row>
    <row r="82" spans="1:13" ht="12.75">
      <c r="A82" s="17"/>
      <c r="B82" s="17"/>
      <c r="C82" s="17"/>
      <c r="D82" s="17"/>
      <c r="E82" s="17"/>
      <c r="F82" s="17"/>
      <c r="G82" s="26"/>
      <c r="H82" s="17"/>
      <c r="I82" s="25"/>
      <c r="J82" s="25"/>
      <c r="K82" s="25"/>
      <c r="L82" s="25"/>
      <c r="M82" s="25"/>
    </row>
    <row r="83" spans="1:13" ht="12.75">
      <c r="A83" s="17"/>
      <c r="B83" s="17"/>
      <c r="C83" s="17"/>
      <c r="D83" s="17"/>
      <c r="E83" s="17"/>
      <c r="F83" s="17"/>
      <c r="G83" s="26"/>
      <c r="H83" s="17"/>
      <c r="I83" s="25"/>
      <c r="J83" s="25"/>
      <c r="K83" s="25"/>
      <c r="L83" s="25"/>
      <c r="M83" s="25"/>
    </row>
    <row r="84" spans="1:13" ht="12.75">
      <c r="A84" s="17"/>
      <c r="B84" s="17"/>
      <c r="C84" s="17" t="s">
        <v>155</v>
      </c>
      <c r="D84" s="17"/>
      <c r="E84" s="17"/>
      <c r="F84" s="17"/>
      <c r="G84" s="25" t="s">
        <v>30</v>
      </c>
      <c r="H84" s="17"/>
      <c r="I84" s="25"/>
      <c r="J84" s="25"/>
      <c r="K84" s="25"/>
      <c r="L84" s="25"/>
      <c r="M84" s="25"/>
    </row>
    <row r="85" spans="1:13" ht="12.75">
      <c r="A85" s="17"/>
      <c r="B85" s="17"/>
      <c r="C85" s="17"/>
      <c r="D85" s="17"/>
      <c r="E85" s="17"/>
      <c r="F85" s="17"/>
      <c r="G85" s="25"/>
      <c r="H85" s="17"/>
      <c r="I85" s="25"/>
      <c r="J85" s="25"/>
      <c r="K85" s="25"/>
      <c r="L85" s="25"/>
      <c r="M85" s="25"/>
    </row>
    <row r="86" spans="1:13" ht="12.75">
      <c r="A86" s="17"/>
      <c r="B86" s="17"/>
      <c r="C86" s="17"/>
      <c r="D86" s="17"/>
      <c r="E86" s="17"/>
      <c r="F86" s="17"/>
      <c r="G86" s="25"/>
      <c r="H86" s="17"/>
      <c r="I86" s="25"/>
      <c r="J86" s="25"/>
      <c r="K86" s="25"/>
      <c r="L86" s="25"/>
      <c r="M86" s="25"/>
    </row>
    <row r="87" spans="1:2" ht="12.75">
      <c r="A87" s="17"/>
      <c r="B87" s="17"/>
    </row>
    <row r="88" spans="1:2" ht="12.75">
      <c r="A88" s="17"/>
      <c r="B88" s="17"/>
    </row>
  </sheetData>
  <sheetProtection/>
  <mergeCells count="4">
    <mergeCell ref="A8:M8"/>
    <mergeCell ref="A77:M77"/>
    <mergeCell ref="A23:M23"/>
    <mergeCell ref="A65:M65"/>
  </mergeCells>
  <printOptions/>
  <pageMargins left="0.1968503937007874" right="0.1968503937007874" top="0.15748031496062992" bottom="0.2362204724409449" header="0.15748031496062992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9.125" style="5" customWidth="1"/>
    <col min="2" max="2" width="17.625" style="4" customWidth="1"/>
    <col min="3" max="3" width="10.625" style="0" customWidth="1"/>
    <col min="4" max="4" width="26.875" style="33" customWidth="1"/>
    <col min="5" max="5" width="18.375" style="0" customWidth="1"/>
    <col min="6" max="7" width="9.125" style="0" customWidth="1"/>
  </cols>
  <sheetData>
    <row r="1" ht="12.75">
      <c r="F1" t="s">
        <v>38</v>
      </c>
    </row>
    <row r="2" ht="12.75">
      <c r="C2" s="19" t="s">
        <v>35</v>
      </c>
    </row>
    <row r="3" spans="1:6" s="19" customFormat="1" ht="55.5" customHeight="1">
      <c r="A3" s="56" t="s">
        <v>296</v>
      </c>
      <c r="B3" s="57"/>
      <c r="C3" s="57"/>
      <c r="D3" s="57"/>
      <c r="E3" s="57"/>
      <c r="F3" s="57"/>
    </row>
    <row r="5" spans="1:2" ht="12.75">
      <c r="A5" s="21" t="s">
        <v>21</v>
      </c>
      <c r="B5" s="27"/>
    </row>
    <row r="6" spans="1:2" ht="12.75">
      <c r="A6" s="21"/>
      <c r="B6" s="27"/>
    </row>
    <row r="7" ht="12.75">
      <c r="A7" s="9" t="s">
        <v>63</v>
      </c>
    </row>
    <row r="9" spans="1:5" ht="19.5" customHeight="1">
      <c r="A9" s="6" t="s">
        <v>15</v>
      </c>
      <c r="B9" s="7" t="s">
        <v>16</v>
      </c>
      <c r="C9" s="8" t="s">
        <v>17</v>
      </c>
      <c r="D9" s="34" t="s">
        <v>18</v>
      </c>
      <c r="E9" s="8" t="s">
        <v>19</v>
      </c>
    </row>
    <row r="10" spans="1:5" ht="12.75">
      <c r="A10" s="6">
        <v>1</v>
      </c>
      <c r="B10" s="7" t="s">
        <v>102</v>
      </c>
      <c r="C10" s="8" t="s">
        <v>13</v>
      </c>
      <c r="D10" s="34">
        <v>127</v>
      </c>
      <c r="E10" s="8"/>
    </row>
    <row r="11" spans="1:5" ht="12.75">
      <c r="A11" s="6">
        <v>2</v>
      </c>
      <c r="B11" s="7" t="s">
        <v>273</v>
      </c>
      <c r="C11" s="8" t="s">
        <v>13</v>
      </c>
      <c r="D11" s="34">
        <v>80</v>
      </c>
      <c r="E11" s="8"/>
    </row>
    <row r="12" spans="1:5" ht="12.75">
      <c r="A12" s="6">
        <v>3</v>
      </c>
      <c r="B12" s="7" t="s">
        <v>103</v>
      </c>
      <c r="C12" s="8" t="s">
        <v>13</v>
      </c>
      <c r="D12" s="34">
        <v>127</v>
      </c>
      <c r="E12" s="8"/>
    </row>
    <row r="13" spans="1:5" ht="12.75">
      <c r="A13" s="6"/>
      <c r="B13" s="7"/>
      <c r="C13" s="8"/>
      <c r="D13" s="34"/>
      <c r="E13" s="8"/>
    </row>
    <row r="14" spans="1:5" ht="12.75">
      <c r="A14" s="28"/>
      <c r="B14" s="16"/>
      <c r="C14" s="17"/>
      <c r="D14" s="35"/>
      <c r="E14" s="17"/>
    </row>
    <row r="15" spans="2:5" ht="12.75">
      <c r="B15" s="4" t="s">
        <v>32</v>
      </c>
      <c r="D15" s="33">
        <f>SUM(D10:D12)</f>
        <v>334</v>
      </c>
      <c r="E15" t="s">
        <v>31</v>
      </c>
    </row>
    <row r="18" spans="1:2" ht="12.75">
      <c r="A18" s="21" t="s">
        <v>20</v>
      </c>
      <c r="B18" s="27"/>
    </row>
    <row r="19" ht="12.75">
      <c r="A19" s="10" t="s">
        <v>335</v>
      </c>
    </row>
    <row r="20" ht="12.75">
      <c r="A20" s="10" t="s">
        <v>311</v>
      </c>
    </row>
    <row r="21" spans="1:5" ht="12.75">
      <c r="A21" s="14" t="s">
        <v>15</v>
      </c>
      <c r="B21" s="7" t="s">
        <v>23</v>
      </c>
      <c r="C21" s="8" t="s">
        <v>24</v>
      </c>
      <c r="D21" s="34" t="s">
        <v>25</v>
      </c>
      <c r="E21" s="8" t="s">
        <v>19</v>
      </c>
    </row>
    <row r="22" spans="1:5" ht="12.75">
      <c r="A22" s="14"/>
      <c r="B22" s="7" t="s">
        <v>103</v>
      </c>
      <c r="C22" s="8" t="s">
        <v>22</v>
      </c>
      <c r="D22" s="34">
        <v>127</v>
      </c>
      <c r="E22" s="8"/>
    </row>
    <row r="23" spans="1:5" ht="12.75">
      <c r="A23" s="14"/>
      <c r="B23" s="7" t="s">
        <v>264</v>
      </c>
      <c r="C23" s="8" t="s">
        <v>13</v>
      </c>
      <c r="D23" s="34">
        <v>330</v>
      </c>
      <c r="E23" s="8"/>
    </row>
    <row r="24" spans="1:5" ht="12.75">
      <c r="A24" s="15"/>
      <c r="B24" s="16"/>
      <c r="C24" s="17"/>
      <c r="D24" s="35"/>
      <c r="E24" s="17"/>
    </row>
    <row r="25" spans="1:5" ht="12.75">
      <c r="A25" s="15" t="s">
        <v>33</v>
      </c>
      <c r="B25" s="16"/>
      <c r="C25" s="17"/>
      <c r="D25" s="33">
        <f>SUM(D22:D23)</f>
        <v>457</v>
      </c>
      <c r="E25" s="17" t="s">
        <v>31</v>
      </c>
    </row>
    <row r="26" spans="1:5" ht="12.75">
      <c r="A26" s="15"/>
      <c r="B26" s="16"/>
      <c r="C26" s="17"/>
      <c r="E26" s="17"/>
    </row>
    <row r="27" spans="1:5" ht="12.75">
      <c r="A27" s="15" t="s">
        <v>312</v>
      </c>
      <c r="B27" s="16"/>
      <c r="C27" s="17"/>
      <c r="E27" s="17"/>
    </row>
    <row r="28" spans="1:5" ht="12.75">
      <c r="A28" s="15" t="s">
        <v>314</v>
      </c>
      <c r="B28" s="16"/>
      <c r="C28" s="17"/>
      <c r="E28" s="17"/>
    </row>
    <row r="29" spans="1:5" ht="12.75">
      <c r="A29" s="15" t="s">
        <v>313</v>
      </c>
      <c r="B29" s="16"/>
      <c r="C29" s="17"/>
      <c r="E29" s="17"/>
    </row>
    <row r="30" spans="1:5" ht="12.75">
      <c r="A30" s="15"/>
      <c r="B30" s="16"/>
      <c r="C30" s="17"/>
      <c r="E30" s="17"/>
    </row>
    <row r="31" spans="1:5" ht="12.75">
      <c r="A31" s="39" t="s">
        <v>26</v>
      </c>
      <c r="B31" s="16"/>
      <c r="C31" s="17"/>
      <c r="E31" s="17"/>
    </row>
    <row r="32" spans="1:5" ht="25.5" customHeight="1">
      <c r="A32" s="58" t="s">
        <v>315</v>
      </c>
      <c r="B32" s="58"/>
      <c r="C32" s="58"/>
      <c r="D32" s="58"/>
      <c r="E32" s="58"/>
    </row>
    <row r="33" spans="1:5" ht="16.5" customHeight="1">
      <c r="A33" s="58" t="s">
        <v>190</v>
      </c>
      <c r="B33" s="58"/>
      <c r="C33" s="58"/>
      <c r="D33" s="58"/>
      <c r="E33" s="40"/>
    </row>
    <row r="34" spans="1:5" ht="27" customHeight="1">
      <c r="A34" s="58" t="s">
        <v>316</v>
      </c>
      <c r="B34" s="58"/>
      <c r="C34" s="58"/>
      <c r="D34" s="58"/>
      <c r="E34" s="58"/>
    </row>
    <row r="35" spans="1:5" ht="12.75">
      <c r="A35" s="15"/>
      <c r="B35" s="16"/>
      <c r="C35" s="17"/>
      <c r="E35" s="17"/>
    </row>
    <row r="36" spans="1:5" ht="12.75">
      <c r="A36" s="15" t="s">
        <v>152</v>
      </c>
      <c r="B36" s="16"/>
      <c r="C36" s="17"/>
      <c r="E36" s="17"/>
    </row>
    <row r="37" spans="1:5" ht="12.75">
      <c r="A37" s="15" t="s">
        <v>191</v>
      </c>
      <c r="B37" s="16"/>
      <c r="C37" s="17"/>
      <c r="E37" s="17"/>
    </row>
    <row r="38" spans="1:4" ht="12.75">
      <c r="A38" s="55" t="s">
        <v>192</v>
      </c>
      <c r="B38" s="55"/>
      <c r="C38" s="55"/>
      <c r="D38" s="55"/>
    </row>
    <row r="39" spans="1:4" ht="12.75">
      <c r="A39" s="10" t="s">
        <v>193</v>
      </c>
      <c r="B39" s="10"/>
      <c r="C39" s="10"/>
      <c r="D39" s="10"/>
    </row>
    <row r="40" spans="1:4" ht="12.75">
      <c r="A40" s="10" t="s">
        <v>194</v>
      </c>
      <c r="B40" s="10"/>
      <c r="C40" s="10"/>
      <c r="D40" s="10"/>
    </row>
    <row r="41" spans="1:4" ht="12.75">
      <c r="A41" s="10"/>
      <c r="B41" s="10"/>
      <c r="C41" s="10"/>
      <c r="D41" s="10"/>
    </row>
    <row r="42" ht="12.75">
      <c r="A42" s="10"/>
    </row>
    <row r="43" ht="12.75">
      <c r="A43" s="21" t="s">
        <v>157</v>
      </c>
    </row>
    <row r="44" ht="12.75">
      <c r="A44" s="10" t="s">
        <v>195</v>
      </c>
    </row>
    <row r="46" spans="1:5" ht="12.75">
      <c r="A46" s="10" t="s">
        <v>317</v>
      </c>
      <c r="B46" s="18"/>
      <c r="C46" s="18"/>
      <c r="D46" s="36"/>
      <c r="E46" s="18" t="s">
        <v>108</v>
      </c>
    </row>
    <row r="47" spans="1:5" ht="12.75">
      <c r="A47" s="55" t="s">
        <v>318</v>
      </c>
      <c r="B47" s="55"/>
      <c r="C47" s="55"/>
      <c r="D47" s="55"/>
      <c r="E47" s="18" t="s">
        <v>34</v>
      </c>
    </row>
    <row r="48" spans="1:5" ht="12.75">
      <c r="A48" s="55" t="s">
        <v>319</v>
      </c>
      <c r="B48" s="55"/>
      <c r="C48" s="55"/>
      <c r="D48" s="55"/>
      <c r="E48" s="18" t="s">
        <v>34</v>
      </c>
    </row>
    <row r="49" spans="2:3" ht="12.75">
      <c r="B49" s="5"/>
      <c r="C49" s="5"/>
    </row>
    <row r="50" spans="1:5" ht="12.75">
      <c r="A50" s="53" t="s">
        <v>174</v>
      </c>
      <c r="B50" s="53"/>
      <c r="C50" s="53"/>
      <c r="E50" t="s">
        <v>30</v>
      </c>
    </row>
    <row r="52" ht="12.75">
      <c r="A52" s="10"/>
    </row>
    <row r="53" ht="12.75">
      <c r="A53" s="10"/>
    </row>
    <row r="54" spans="1:3" ht="12.75">
      <c r="A54" s="53"/>
      <c r="B54" s="53"/>
      <c r="C54" s="53"/>
    </row>
    <row r="56" ht="12.75">
      <c r="D56" s="37"/>
    </row>
  </sheetData>
  <sheetProtection/>
  <mergeCells count="9">
    <mergeCell ref="A47:D47"/>
    <mergeCell ref="A48:D48"/>
    <mergeCell ref="A3:F3"/>
    <mergeCell ref="A54:C54"/>
    <mergeCell ref="A50:C50"/>
    <mergeCell ref="A32:E32"/>
    <mergeCell ref="A38:D38"/>
    <mergeCell ref="A33:D33"/>
    <mergeCell ref="A34:E34"/>
  </mergeCells>
  <printOptions/>
  <pageMargins left="0.69" right="0.2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34" sqref="H34"/>
    </sheetView>
  </sheetViews>
  <sheetFormatPr defaultColWidth="9.00390625" defaultRowHeight="12.75"/>
  <cols>
    <col min="2" max="2" width="25.125" style="3" customWidth="1"/>
    <col min="3" max="3" width="15.875" style="0" customWidth="1"/>
    <col min="4" max="4" width="18.625" style="2" customWidth="1"/>
    <col min="5" max="5" width="19.625" style="0" customWidth="1"/>
  </cols>
  <sheetData>
    <row r="1" ht="12.75">
      <c r="E1" t="s">
        <v>176</v>
      </c>
    </row>
    <row r="2" ht="12.75">
      <c r="C2" s="19" t="s">
        <v>35</v>
      </c>
    </row>
    <row r="3" spans="2:5" ht="12.75">
      <c r="B3" s="41" t="s">
        <v>320</v>
      </c>
      <c r="C3" s="19"/>
      <c r="D3" s="20"/>
      <c r="E3" s="19"/>
    </row>
    <row r="4" spans="2:5" ht="12.75">
      <c r="B4" s="41" t="s">
        <v>345</v>
      </c>
      <c r="C4" s="19"/>
      <c r="D4" s="20"/>
      <c r="E4" s="19"/>
    </row>
    <row r="5" spans="2:5" ht="12.75">
      <c r="B5" s="41"/>
      <c r="C5" s="19"/>
      <c r="D5" s="20"/>
      <c r="E5" s="19"/>
    </row>
    <row r="6" spans="1:4" ht="15" customHeight="1">
      <c r="A6" s="10" t="s">
        <v>321</v>
      </c>
      <c r="B6" s="4"/>
      <c r="D6" s="33"/>
    </row>
    <row r="7" spans="1:4" ht="13.5" customHeight="1">
      <c r="A7" s="10" t="s">
        <v>322</v>
      </c>
      <c r="B7" s="4"/>
      <c r="D7" s="33"/>
    </row>
    <row r="8" spans="1:5" ht="32.25" customHeight="1">
      <c r="A8" s="8" t="s">
        <v>64</v>
      </c>
      <c r="B8" s="38" t="s">
        <v>65</v>
      </c>
      <c r="C8" s="8" t="s">
        <v>39</v>
      </c>
      <c r="D8" s="12" t="s">
        <v>66</v>
      </c>
      <c r="E8" s="8" t="s">
        <v>19</v>
      </c>
    </row>
    <row r="9" spans="1:5" ht="25.5">
      <c r="A9" s="8">
        <v>1</v>
      </c>
      <c r="B9" s="38" t="s">
        <v>102</v>
      </c>
      <c r="C9" s="11" t="s">
        <v>149</v>
      </c>
      <c r="D9" s="13">
        <v>127</v>
      </c>
      <c r="E9" s="8"/>
    </row>
    <row r="10" spans="1:5" ht="12.75">
      <c r="A10" s="8">
        <v>2</v>
      </c>
      <c r="B10" s="38" t="s">
        <v>273</v>
      </c>
      <c r="C10" s="8" t="s">
        <v>13</v>
      </c>
      <c r="D10" s="13">
        <v>80</v>
      </c>
      <c r="E10" s="8"/>
    </row>
    <row r="11" spans="1:5" ht="12.75">
      <c r="A11" s="8">
        <v>3</v>
      </c>
      <c r="B11" s="38" t="s">
        <v>103</v>
      </c>
      <c r="C11" s="8" t="s">
        <v>13</v>
      </c>
      <c r="D11" s="13">
        <v>127</v>
      </c>
      <c r="E11" s="8"/>
    </row>
    <row r="12" spans="1:5" ht="12.75">
      <c r="A12" s="8">
        <v>4</v>
      </c>
      <c r="B12" s="38" t="s">
        <v>148</v>
      </c>
      <c r="C12" s="8" t="s">
        <v>85</v>
      </c>
      <c r="D12" s="13">
        <v>328.95</v>
      </c>
      <c r="E12" s="8"/>
    </row>
    <row r="13" spans="1:5" ht="12.75">
      <c r="A13" s="8">
        <v>5</v>
      </c>
      <c r="B13" s="38" t="s">
        <v>103</v>
      </c>
      <c r="C13" s="8" t="s">
        <v>13</v>
      </c>
      <c r="D13" s="13">
        <v>127</v>
      </c>
      <c r="E13" s="8"/>
    </row>
    <row r="14" spans="1:5" ht="12.75">
      <c r="A14" s="8">
        <v>6</v>
      </c>
      <c r="B14" s="38" t="s">
        <v>148</v>
      </c>
      <c r="C14" s="8" t="s">
        <v>85</v>
      </c>
      <c r="D14" s="13">
        <v>328.95</v>
      </c>
      <c r="E14" s="8"/>
    </row>
    <row r="15" spans="1:5" ht="12.75">
      <c r="A15" s="8"/>
      <c r="B15" s="38"/>
      <c r="C15" s="8"/>
      <c r="D15" s="13"/>
      <c r="E15" s="8"/>
    </row>
    <row r="16" spans="1:5" ht="12.75">
      <c r="A16" s="8"/>
      <c r="B16" s="38" t="s">
        <v>150</v>
      </c>
      <c r="C16" s="8"/>
      <c r="D16" s="13">
        <f>D9+D10+D11+D12+D13+D14</f>
        <v>1118.9</v>
      </c>
      <c r="E16" s="8"/>
    </row>
    <row r="19" spans="1:5" ht="12.75">
      <c r="A19" s="59" t="s">
        <v>323</v>
      </c>
      <c r="B19" s="55"/>
      <c r="C19" s="55"/>
      <c r="D19" s="55"/>
      <c r="E19" s="55"/>
    </row>
    <row r="20" spans="1:5" ht="12.75">
      <c r="A20" s="55"/>
      <c r="B20" s="55"/>
      <c r="C20" s="55"/>
      <c r="D20" s="55"/>
      <c r="E20" s="55"/>
    </row>
    <row r="22" spans="1:5" ht="32.25" customHeight="1">
      <c r="A22" s="8" t="s">
        <v>64</v>
      </c>
      <c r="B22" s="38" t="s">
        <v>65</v>
      </c>
      <c r="C22" s="8" t="s">
        <v>39</v>
      </c>
      <c r="D22" s="12" t="s">
        <v>66</v>
      </c>
      <c r="E22" s="8" t="s">
        <v>19</v>
      </c>
    </row>
    <row r="23" spans="1:5" ht="12.75">
      <c r="A23" s="8">
        <v>1</v>
      </c>
      <c r="B23" s="38" t="s">
        <v>264</v>
      </c>
      <c r="C23" s="8" t="s">
        <v>151</v>
      </c>
      <c r="D23" s="13">
        <v>330</v>
      </c>
      <c r="E23" s="8"/>
    </row>
    <row r="24" spans="1:5" ht="12.75">
      <c r="A24" s="8"/>
      <c r="B24" s="38"/>
      <c r="C24" s="8"/>
      <c r="D24" s="13"/>
      <c r="E24" s="8"/>
    </row>
    <row r="25" spans="1:5" ht="12.75">
      <c r="A25" s="8"/>
      <c r="B25" s="38"/>
      <c r="C25" s="8"/>
      <c r="D25" s="13"/>
      <c r="E25" s="8"/>
    </row>
    <row r="27" spans="1:5" ht="12.75">
      <c r="A27" s="59" t="s">
        <v>339</v>
      </c>
      <c r="B27" s="55"/>
      <c r="C27" s="55"/>
      <c r="D27" s="55"/>
      <c r="E27" s="55"/>
    </row>
    <row r="28" spans="1:5" ht="12.75" customHeight="1">
      <c r="A28" s="55"/>
      <c r="B28" s="55"/>
      <c r="C28" s="55"/>
      <c r="D28" s="55"/>
      <c r="E28" s="55"/>
    </row>
    <row r="29" spans="1:5" ht="12.75" customHeight="1">
      <c r="A29" s="10"/>
      <c r="B29" s="10"/>
      <c r="C29" s="10"/>
      <c r="D29" s="10"/>
      <c r="E29" s="10"/>
    </row>
    <row r="30" spans="1:5" ht="12.75" customHeight="1">
      <c r="A30" s="10" t="s">
        <v>196</v>
      </c>
      <c r="B30" s="10"/>
      <c r="C30" s="10"/>
      <c r="D30" s="10"/>
      <c r="E30" s="10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 t="s">
        <v>324</v>
      </c>
      <c r="B32" s="10"/>
      <c r="C32" s="10"/>
      <c r="D32" s="10"/>
      <c r="E32" s="10"/>
    </row>
    <row r="33" spans="1:5" ht="11.25" customHeight="1">
      <c r="A33" s="10"/>
      <c r="B33" s="10"/>
      <c r="C33" s="10"/>
      <c r="D33" s="10"/>
      <c r="E33" s="10"/>
    </row>
    <row r="34" spans="1:5" ht="39.75" customHeight="1">
      <c r="A34" s="59" t="s">
        <v>325</v>
      </c>
      <c r="B34" s="59"/>
      <c r="C34" s="59"/>
      <c r="D34" s="59"/>
      <c r="E34" s="59"/>
    </row>
    <row r="35" ht="12.75">
      <c r="A35" t="s">
        <v>326</v>
      </c>
    </row>
    <row r="38" spans="1:4" ht="12.75">
      <c r="A38" s="53" t="s">
        <v>330</v>
      </c>
      <c r="B38" s="53"/>
      <c r="D38" s="2" t="s">
        <v>30</v>
      </c>
    </row>
  </sheetData>
  <sheetProtection/>
  <mergeCells count="4">
    <mergeCell ref="A19:E20"/>
    <mergeCell ref="A27:E28"/>
    <mergeCell ref="A34:E34"/>
    <mergeCell ref="A38:B3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Архив</cp:lastModifiedBy>
  <cp:lastPrinted>2018-02-07T08:28:41Z</cp:lastPrinted>
  <dcterms:created xsi:type="dcterms:W3CDTF">2008-05-19T12:18:12Z</dcterms:created>
  <dcterms:modified xsi:type="dcterms:W3CDTF">2018-02-07T08:29:15Z</dcterms:modified>
  <cp:category/>
  <cp:version/>
  <cp:contentType/>
  <cp:contentStatus/>
</cp:coreProperties>
</file>