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и\Звіти\2017 рік\В газету\"/>
    </mc:Choice>
  </mc:AlternateContent>
  <bookViews>
    <workbookView xWindow="0" yWindow="0" windowWidth="15345" windowHeight="4680"/>
  </bookViews>
  <sheets>
    <sheet name="Лист1" sheetId="1" r:id="rId1"/>
  </sheets>
  <definedNames>
    <definedName name="_xlnm.Print_Area" localSheetId="0">Лист1!$A$1:$H$96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32" i="1" s="1"/>
  <c r="F47" i="1"/>
  <c r="F46" i="1"/>
  <c r="F29" i="1"/>
  <c r="F14" i="1"/>
  <c r="F5" i="1"/>
  <c r="D89" i="1"/>
  <c r="D46" i="1"/>
  <c r="C46" i="1"/>
  <c r="F87" i="1"/>
  <c r="D87" i="1"/>
  <c r="H91" i="1"/>
  <c r="G91" i="1"/>
  <c r="C77" i="1"/>
  <c r="D72" i="1"/>
  <c r="D68" i="1" s="1"/>
  <c r="F63" i="1"/>
  <c r="D63" i="1"/>
  <c r="C63" i="1"/>
  <c r="H65" i="1"/>
  <c r="G65" i="1"/>
  <c r="H64" i="1"/>
  <c r="G64" i="1"/>
  <c r="C66" i="1"/>
  <c r="D66" i="1"/>
  <c r="F66" i="1"/>
  <c r="E67" i="1"/>
  <c r="G67" i="1"/>
  <c r="H67" i="1"/>
  <c r="C68" i="1"/>
  <c r="F68" i="1"/>
  <c r="H55" i="1"/>
  <c r="G55" i="1"/>
  <c r="D32" i="1"/>
  <c r="C32" i="1"/>
  <c r="H45" i="1"/>
  <c r="G45" i="1"/>
  <c r="H44" i="1"/>
  <c r="G44" i="1"/>
  <c r="H63" i="1" l="1"/>
  <c r="H68" i="1"/>
  <c r="H66" i="1"/>
  <c r="E68" i="1"/>
  <c r="G63" i="1"/>
  <c r="G68" i="1"/>
  <c r="E66" i="1"/>
  <c r="G66" i="1"/>
  <c r="F28" i="1"/>
  <c r="F94" i="1" s="1"/>
  <c r="D28" i="1"/>
  <c r="C28" i="1"/>
  <c r="H31" i="1"/>
  <c r="G31" i="1"/>
  <c r="F22" i="1"/>
  <c r="F25" i="1"/>
  <c r="D25" i="1"/>
  <c r="C25" i="1"/>
  <c r="D22" i="1"/>
  <c r="D14" i="1" s="1"/>
  <c r="C14" i="1"/>
  <c r="H27" i="1"/>
  <c r="G27" i="1"/>
  <c r="H26" i="1"/>
  <c r="G26" i="1"/>
  <c r="F8" i="1"/>
  <c r="D8" i="1"/>
  <c r="D5" i="1" s="1"/>
  <c r="C8" i="1"/>
  <c r="C5" i="1" s="1"/>
  <c r="F82" i="1"/>
  <c r="F79" i="1"/>
  <c r="F75" i="1"/>
  <c r="F56" i="1"/>
  <c r="D82" i="1"/>
  <c r="D79" i="1"/>
  <c r="D75" i="1"/>
  <c r="D56" i="1"/>
  <c r="C82" i="1"/>
  <c r="C79" i="1"/>
  <c r="C75" i="1"/>
  <c r="C56" i="1"/>
  <c r="D94" i="1" l="1"/>
  <c r="C94" i="1"/>
  <c r="H94" i="1"/>
  <c r="H77" i="1"/>
  <c r="H78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8" i="1"/>
  <c r="H29" i="1"/>
  <c r="H30" i="1"/>
  <c r="H32" i="1"/>
  <c r="H33" i="1"/>
  <c r="H34" i="1"/>
  <c r="H35" i="1"/>
  <c r="H36" i="1"/>
  <c r="H37" i="1"/>
  <c r="H38" i="1"/>
  <c r="H39" i="1"/>
  <c r="H40" i="1"/>
  <c r="H41" i="1"/>
  <c r="H42" i="1"/>
  <c r="H43" i="1"/>
  <c r="H46" i="1"/>
  <c r="H47" i="1"/>
  <c r="H48" i="1"/>
  <c r="H49" i="1"/>
  <c r="H50" i="1"/>
  <c r="H51" i="1"/>
  <c r="H52" i="1"/>
  <c r="H53" i="1"/>
  <c r="H54" i="1"/>
  <c r="H56" i="1"/>
  <c r="H57" i="1"/>
  <c r="H58" i="1"/>
  <c r="H59" i="1"/>
  <c r="H60" i="1"/>
  <c r="H61" i="1"/>
  <c r="H62" i="1"/>
  <c r="H69" i="1"/>
  <c r="H70" i="1"/>
  <c r="H71" i="1"/>
  <c r="H72" i="1"/>
  <c r="H73" i="1"/>
  <c r="H74" i="1"/>
  <c r="H75" i="1"/>
  <c r="H76" i="1"/>
  <c r="H79" i="1"/>
  <c r="H80" i="1"/>
  <c r="H81" i="1"/>
  <c r="H82" i="1"/>
  <c r="H83" i="1"/>
  <c r="H84" i="1"/>
  <c r="H85" i="1"/>
  <c r="H86" i="1"/>
  <c r="H87" i="1"/>
  <c r="H88" i="1"/>
  <c r="H89" i="1"/>
  <c r="H90" i="1"/>
  <c r="H92" i="1"/>
  <c r="H93" i="1"/>
  <c r="H5" i="1"/>
  <c r="G77" i="1"/>
  <c r="G78" i="1"/>
  <c r="G46" i="1"/>
  <c r="G47" i="1"/>
  <c r="G48" i="1"/>
  <c r="G49" i="1"/>
  <c r="G50" i="1"/>
  <c r="G51" i="1"/>
  <c r="G52" i="1"/>
  <c r="G53" i="1"/>
  <c r="G54" i="1"/>
  <c r="G56" i="1"/>
  <c r="G57" i="1"/>
  <c r="G58" i="1"/>
  <c r="G59" i="1"/>
  <c r="G60" i="1"/>
  <c r="G61" i="1"/>
  <c r="G62" i="1"/>
  <c r="G69" i="1"/>
  <c r="G70" i="1"/>
  <c r="G71" i="1"/>
  <c r="G72" i="1"/>
  <c r="G73" i="1"/>
  <c r="G74" i="1"/>
  <c r="G76" i="1"/>
  <c r="G79" i="1"/>
  <c r="G80" i="1"/>
  <c r="G81" i="1"/>
  <c r="G82" i="1"/>
  <c r="G83" i="1"/>
  <c r="G84" i="1"/>
  <c r="G85" i="1"/>
  <c r="G86" i="1"/>
  <c r="G87" i="1"/>
  <c r="G88" i="1"/>
  <c r="G89" i="1"/>
  <c r="G90" i="1"/>
  <c r="G92" i="1"/>
  <c r="G93" i="1"/>
  <c r="G32" i="1"/>
  <c r="G33" i="1"/>
  <c r="G34" i="1"/>
  <c r="G35" i="1"/>
  <c r="G36" i="1"/>
  <c r="G37" i="1"/>
  <c r="G38" i="1"/>
  <c r="G39" i="1"/>
  <c r="G40" i="1"/>
  <c r="G41" i="1"/>
  <c r="G42" i="1"/>
  <c r="G43" i="1"/>
  <c r="G22" i="1"/>
  <c r="G23" i="1"/>
  <c r="G24" i="1"/>
  <c r="G25" i="1"/>
  <c r="G28" i="1"/>
  <c r="G29" i="1"/>
  <c r="G30" i="1"/>
  <c r="G94" i="1" l="1"/>
  <c r="G75" i="1"/>
  <c r="G14" i="1"/>
  <c r="G15" i="1"/>
  <c r="G16" i="1"/>
  <c r="G17" i="1"/>
  <c r="G18" i="1"/>
  <c r="G19" i="1"/>
  <c r="G20" i="1"/>
  <c r="G21" i="1"/>
  <c r="G6" i="1"/>
  <c r="G7" i="1"/>
  <c r="G8" i="1"/>
  <c r="G9" i="1"/>
  <c r="G10" i="1"/>
  <c r="G11" i="1"/>
  <c r="G12" i="1"/>
  <c r="G13" i="1"/>
  <c r="G5" i="1"/>
  <c r="E94" i="1" l="1"/>
  <c r="E93" i="1"/>
  <c r="E92" i="1"/>
  <c r="E90" i="1"/>
  <c r="E89" i="1"/>
  <c r="E88" i="1"/>
  <c r="E87" i="1"/>
  <c r="E86" i="1"/>
  <c r="E85" i="1"/>
  <c r="E84" i="1"/>
  <c r="E83" i="1"/>
  <c r="E82" i="1"/>
  <c r="E81" i="1"/>
  <c r="E80" i="1"/>
  <c r="E79" i="1"/>
  <c r="E76" i="1"/>
  <c r="E75" i="1"/>
  <c r="E74" i="1"/>
  <c r="E73" i="1"/>
  <c r="E72" i="1"/>
  <c r="E71" i="1"/>
  <c r="E70" i="1"/>
  <c r="E69" i="1"/>
  <c r="E62" i="1"/>
  <c r="E61" i="1"/>
  <c r="E60" i="1"/>
  <c r="E59" i="1"/>
  <c r="E58" i="1"/>
  <c r="E57" i="1"/>
  <c r="E56" i="1"/>
  <c r="E54" i="1"/>
  <c r="E53" i="1"/>
  <c r="E52" i="1"/>
  <c r="E51" i="1"/>
  <c r="E50" i="1"/>
  <c r="E49" i="1"/>
  <c r="E48" i="1"/>
  <c r="E47" i="1"/>
  <c r="E46" i="1"/>
  <c r="E43" i="1"/>
  <c r="E42" i="1"/>
  <c r="E41" i="1"/>
  <c r="E40" i="1"/>
  <c r="E39" i="1"/>
  <c r="E38" i="1"/>
  <c r="E37" i="1"/>
  <c r="E36" i="1"/>
  <c r="E35" i="1"/>
  <c r="E34" i="1"/>
  <c r="E33" i="1"/>
  <c r="E32" i="1"/>
  <c r="E30" i="1"/>
  <c r="E29" i="1"/>
  <c r="E28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<sst xmlns="http://schemas.openxmlformats.org/spreadsheetml/2006/main" count="192" uniqueCount="76">
  <si>
    <t>Загальний фонд</t>
  </si>
  <si>
    <t>Код</t>
  </si>
  <si>
    <t>Показник</t>
  </si>
  <si>
    <t>0100</t>
  </si>
  <si>
    <t>Державне управління</t>
  </si>
  <si>
    <t>2110</t>
  </si>
  <si>
    <t>Оплата праці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</si>
  <si>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</si>
  <si>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</si>
  <si>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</si>
  <si>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</si>
  <si>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</si>
  <si>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</si>
  <si>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</si>
  <si>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</si>
  <si>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</si>
  <si>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</si>
  <si>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2280</t>
  </si>
  <si>
    <t>Дослідження і розробки, окремі заходи по реалізації державних (регіональних) програм</t>
  </si>
  <si>
    <t>2800</t>
  </si>
  <si>
    <t>Інші поточні видатки</t>
  </si>
  <si>
    <t>1000</t>
  </si>
  <si>
    <t>Освіта</t>
  </si>
  <si>
    <t>2220</t>
  </si>
  <si>
    <t>Медикаменти та перев`язувальні матеріали</t>
  </si>
  <si>
    <t>2230</t>
  </si>
  <si>
    <t>Продукти харчування</t>
  </si>
  <si>
    <t>2730</t>
  </si>
  <si>
    <t>Інші виплати населенню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</si>
  <si>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</si>
  <si>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</si>
  <si>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</si>
  <si>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</si>
  <si>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</si>
  <si>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і мистецтво</t>
  </si>
  <si>
    <t>5000</t>
  </si>
  <si>
    <t>Фізична культура і спорт</t>
  </si>
  <si>
    <t>6600</t>
  </si>
  <si>
    <t>Транспорт, дорожнє господарство, зв`язок, телекомунікації та інформатика</t>
  </si>
  <si>
    <t>7000</t>
  </si>
  <si>
    <t>Правоохоронна діяльність та забезпечення безпеки держави</t>
  </si>
  <si>
    <t>7200</t>
  </si>
  <si>
    <t>Засоби масової інформації</t>
  </si>
  <si>
    <t>2610</t>
  </si>
  <si>
    <t>Субсидії та поточні трансферти підприємствам (установам, організаціям)</t>
  </si>
  <si>
    <t>7800</t>
  </si>
  <si>
    <t>Запобігання та ліквідація надзвичайних ситуацій та наслідків стихійного лиха</t>
  </si>
  <si>
    <t>8000</t>
  </si>
  <si>
    <t>Видатки, не віднесені до основних груп</t>
  </si>
  <si>
    <t>2620</t>
  </si>
  <si>
    <t>Поточні трансферти органам державного управління інших рівнів</t>
  </si>
  <si>
    <t>3220</t>
  </si>
  <si>
    <t>Капітальні трансферти органам державного управління інших рівнів</t>
  </si>
  <si>
    <t>9000</t>
  </si>
  <si>
    <t>Нерозподілені видатки</t>
  </si>
  <si>
    <t xml:space="preserve"> </t>
  </si>
  <si>
    <t xml:space="preserve">Усього </t>
  </si>
  <si>
    <t>3110</t>
  </si>
  <si>
    <t>Придбання обладнання і предметів довгострокового користування</t>
  </si>
  <si>
    <t>3140</t>
  </si>
  <si>
    <t>Реконструкція та реставрація</t>
  </si>
  <si>
    <t>3210</t>
  </si>
  <si>
    <t>Капітальні трансферти підприємствам (установам, організаціям)</t>
  </si>
  <si>
    <t>6300</t>
  </si>
  <si>
    <t>Будівництво</t>
  </si>
  <si>
    <t>7400</t>
  </si>
  <si>
    <t>Інші послуги, пов`язані з економічною діяльністю</t>
  </si>
  <si>
    <t>План на 2017 рік з урахуванням змін</t>
  </si>
  <si>
    <t>Касові видатки за2017 рік</t>
  </si>
  <si>
    <t>Відс. вик. до плану на рік</t>
  </si>
  <si>
    <t>Касові видатки за 2016 рік</t>
  </si>
  <si>
    <t>Відхилення, грн.</t>
  </si>
  <si>
    <t>Відхилення, відс.</t>
  </si>
  <si>
    <t>(грн).</t>
  </si>
  <si>
    <t>Довідково: порівняльний аналіз виконання видатків за 2016-2017 роки</t>
  </si>
  <si>
    <t>Аналіз фінансування установ районного бюджету Первомайського району за 2017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</si>
</sst>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"/>
    <numFmt numFmtId="166" formatCode="0.00000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2" xfId="0" quotePrefix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0" fontId="0" fillId="0" borderId="0" xfId="0"/>
    <xf numFmtId="0" fontId="1" fillId="0" borderId="0" xfId="0" applyFont="1" applyAlignment="1">
      <alignment horizontal="center"/>
    </xf>
    <xf numFmtId="0" fontId="0" fillId="0" borderId="2" xfId="0" quotePrefix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0" fontId="1" fillId="0" borderId="2" xfId="0" applyFont="1" applyBorder="1" applyAlignment="1">
      <alignment horizontal="center" wrapText="1"/>
    </xf>
    <xf numFmtId="164" fontId="0" fillId="0" borderId="2" xfId="0" applyNumberFormat="1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164" fontId="1" fillId="2" borderId="2" xfId="0" applyNumberFormat="1" applyFont="1" applyFill="1" applyBorder="1" applyAlignment="1">
      <alignment vertical="center" wrapText="1"/>
    </xf>
    <xf numFmtId="164" fontId="0" fillId="0" borderId="4" xfId="0" applyNumberFormat="1" applyFill="1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0" fontId="0" fillId="0" borderId="2" xfId="0" applyBorder="1"/>
    <xf numFmtId="166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4" fillId="3" borderId="2" xfId="0" quotePrefix="1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164" fontId="4" fillId="3" borderId="2" xfId="0" applyNumberFormat="1" applyFont="1" applyFill="1" applyBorder="1" applyAlignment="1">
      <alignment vertical="center" wrapText="1"/>
    </xf>
    <xf numFmtId="2" fontId="4" fillId="3" borderId="2" xfId="0" applyNumberFormat="1" applyFont="1" applyFill="1" applyBorder="1"/>
    <xf numFmtId="166" fontId="4" fillId="3" borderId="2" xfId="0" applyNumberFormat="1" applyFont="1" applyFill="1" applyBorder="1" applyAlignment="1">
      <alignment horizontal="right"/>
    </xf>
    <xf numFmtId="0" fontId="4" fillId="3" borderId="0" xfId="0" applyFont="1" applyFill="1"/>
    <xf numFmtId="0" fontId="4" fillId="3" borderId="2" xfId="0" applyFont="1" applyFill="1" applyBorder="1"/>
    <xf numFmtId="165" fontId="4" fillId="3" borderId="2" xfId="0" applyNumberFormat="1" applyFont="1" applyFill="1" applyBorder="1" applyAlignment="1">
      <alignment horizontal="right"/>
    </xf>
    <xf numFmtId="164" fontId="0" fillId="0" borderId="2" xfId="0" applyNumberFormat="1" applyFill="1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2" fontId="0" fillId="0" borderId="0" xfId="0" applyNumberForma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abSelected="1" view="pageBreakPreview" zoomScale="71" zoomScaleNormal="100" zoomScaleSheetLayoutView="71" workbookViewId="0">
      <selection activeCell="D94" sqref="D94"/>
    </sheetView>
  </sheetViews>
  <sheetFormatPr defaultRowHeight="12.75" x14ac:dyDescent="0.2"/>
  <cols>
    <col min="1" max="1" width="10.7109375" customWidth="1"/>
    <col min="2" max="2" width="144.140625" customWidth="1"/>
    <col min="3" max="4" width="15.7109375" customWidth="1"/>
    <col min="5" max="5" width="8" customWidth="1"/>
    <col min="6" max="6" width="15" customWidth="1"/>
    <col min="7" max="7" width="14.42578125" customWidth="1"/>
    <col min="8" max="8" width="19.28515625" customWidth="1"/>
    <col min="9" max="11" width="10.85546875" bestFit="1" customWidth="1"/>
    <col min="13" max="13" width="10.85546875" bestFit="1" customWidth="1"/>
  </cols>
  <sheetData>
    <row r="1" spans="1:8" ht="23.25" x14ac:dyDescent="0.35">
      <c r="A1" s="40" t="s">
        <v>75</v>
      </c>
      <c r="B1" s="40"/>
      <c r="C1" s="40"/>
      <c r="D1" s="40"/>
      <c r="E1" s="40"/>
      <c r="F1" s="40"/>
      <c r="G1" s="40"/>
      <c r="H1" s="40"/>
    </row>
    <row r="2" spans="1:8" ht="18.75" x14ac:dyDescent="0.3">
      <c r="A2" s="41" t="s">
        <v>0</v>
      </c>
      <c r="B2" s="41"/>
      <c r="C2" s="41"/>
      <c r="D2" s="41"/>
      <c r="E2" s="41"/>
      <c r="F2" s="41"/>
      <c r="G2" s="41"/>
      <c r="H2" s="2" t="s">
        <v>73</v>
      </c>
    </row>
    <row r="3" spans="1:8" s="1" customFormat="1" ht="27.75" customHeight="1" x14ac:dyDescent="0.2">
      <c r="A3" s="42" t="s">
        <v>1</v>
      </c>
      <c r="B3" s="42" t="s">
        <v>2</v>
      </c>
      <c r="C3" s="42" t="s">
        <v>67</v>
      </c>
      <c r="D3" s="42" t="s">
        <v>68</v>
      </c>
      <c r="E3" s="42" t="s">
        <v>69</v>
      </c>
      <c r="F3" s="44" t="s">
        <v>74</v>
      </c>
      <c r="G3" s="44"/>
      <c r="H3" s="44"/>
    </row>
    <row r="4" spans="1:8" s="7" customFormat="1" ht="25.5" x14ac:dyDescent="0.2">
      <c r="A4" s="43"/>
      <c r="B4" s="43"/>
      <c r="C4" s="43"/>
      <c r="D4" s="43"/>
      <c r="E4" s="43"/>
      <c r="F4" s="11" t="s">
        <v>70</v>
      </c>
      <c r="G4" s="11" t="s">
        <v>71</v>
      </c>
      <c r="H4" s="11" t="s">
        <v>72</v>
      </c>
    </row>
    <row r="5" spans="1:8" s="34" customFormat="1" ht="15.75" x14ac:dyDescent="0.25">
      <c r="A5" s="29" t="s">
        <v>3</v>
      </c>
      <c r="B5" s="30" t="s">
        <v>4</v>
      </c>
      <c r="C5" s="31">
        <f>SUM(C6:C13)</f>
        <v>2243550</v>
      </c>
      <c r="D5" s="31">
        <f>SUM(D6:D13)</f>
        <v>2211893.2399999998</v>
      </c>
      <c r="E5" s="31">
        <f t="shared" ref="E5:E39" si="0">IF(C5=0,0,(D5/C5)*100)</f>
        <v>98.588987987787206</v>
      </c>
      <c r="F5" s="31">
        <f>SUM(F6:F13)+21000</f>
        <v>1727250.49</v>
      </c>
      <c r="G5" s="32">
        <f>+D5-F5</f>
        <v>484642.74999999977</v>
      </c>
      <c r="H5" s="33" t="str">
        <f>IF(F5=0,0,IF(D5/F5&gt;1,"+ "&amp;ROUND((D5/F5*100)-100,2)&amp;"    %",ROUND((D5/F5*100)-100,2)&amp;"   %"))</f>
        <v>+ 28,06    %</v>
      </c>
    </row>
    <row r="6" spans="1:8" x14ac:dyDescent="0.2">
      <c r="A6" s="3" t="s">
        <v>5</v>
      </c>
      <c r="B6" s="4" t="s">
        <v>6</v>
      </c>
      <c r="C6" s="5">
        <v>1417420</v>
      </c>
      <c r="D6" s="5">
        <v>1417403.26</v>
      </c>
      <c r="E6" s="5">
        <f t="shared" si="0"/>
        <v>99.998818980965424</v>
      </c>
      <c r="F6" s="12">
        <v>787396.47</v>
      </c>
      <c r="G6" s="26">
        <f t="shared" ref="G6:G13" si="1">+D6-F6</f>
        <v>630006.79</v>
      </c>
      <c r="H6" s="27" t="str">
        <f t="shared" ref="H6:H80" si="2">IF(F6=0,0,IF(D6/F6&gt;1,"+ "&amp;ROUND((D6/F6*100)-100,2)&amp;"    %",ROUND((D6/F6*100)-100,2)&amp;"   %"))</f>
        <v>+ 80,01    %</v>
      </c>
    </row>
    <row r="7" spans="1:8" x14ac:dyDescent="0.2">
      <c r="A7" s="3" t="s">
        <v>7</v>
      </c>
      <c r="B7" s="4" t="s">
        <v>8</v>
      </c>
      <c r="C7" s="5">
        <v>311950</v>
      </c>
      <c r="D7" s="5">
        <v>311098.39</v>
      </c>
      <c r="E7" s="5">
        <f t="shared" si="0"/>
        <v>99.727004327616612</v>
      </c>
      <c r="F7" s="12">
        <v>182911.13</v>
      </c>
      <c r="G7" s="26">
        <f t="shared" si="1"/>
        <v>128187.26000000001</v>
      </c>
      <c r="H7" s="27" t="str">
        <f t="shared" si="2"/>
        <v>+ 70,08    %</v>
      </c>
    </row>
    <row r="8" spans="1:8" x14ac:dyDescent="0.2">
      <c r="A8" s="3" t="s">
        <v>9</v>
      </c>
      <c r="B8" s="4" t="s">
        <v>10</v>
      </c>
      <c r="C8" s="5">
        <f>850+178744</f>
        <v>179594</v>
      </c>
      <c r="D8" s="5">
        <f>700+178577.46</f>
        <v>179277.46</v>
      </c>
      <c r="E8" s="5">
        <f t="shared" si="0"/>
        <v>99.823746895776026</v>
      </c>
      <c r="F8" s="12">
        <f>7938.3+283811</f>
        <v>291749.3</v>
      </c>
      <c r="G8" s="26">
        <f t="shared" si="1"/>
        <v>-112471.84</v>
      </c>
      <c r="H8" s="27" t="str">
        <f t="shared" si="2"/>
        <v>-38,55   %</v>
      </c>
    </row>
    <row r="9" spans="1:8" x14ac:dyDescent="0.2">
      <c r="A9" s="3" t="s">
        <v>11</v>
      </c>
      <c r="B9" s="4" t="s">
        <v>12</v>
      </c>
      <c r="C9" s="5">
        <v>181442</v>
      </c>
      <c r="D9" s="5">
        <v>176638.16</v>
      </c>
      <c r="E9" s="5">
        <f t="shared" si="0"/>
        <v>97.352410136572573</v>
      </c>
      <c r="F9" s="12">
        <v>314422.07</v>
      </c>
      <c r="G9" s="26">
        <f t="shared" si="1"/>
        <v>-137783.91</v>
      </c>
      <c r="H9" s="28" t="str">
        <f t="shared" si="2"/>
        <v>-43,82   %</v>
      </c>
    </row>
    <row r="10" spans="1:8" x14ac:dyDescent="0.2">
      <c r="A10" s="3" t="s">
        <v>13</v>
      </c>
      <c r="B10" s="4" t="s">
        <v>14</v>
      </c>
      <c r="C10" s="5">
        <v>4020</v>
      </c>
      <c r="D10" s="5">
        <v>3900</v>
      </c>
      <c r="E10" s="5">
        <f t="shared" si="0"/>
        <v>97.014925373134332</v>
      </c>
      <c r="F10" s="12">
        <v>2190</v>
      </c>
      <c r="G10" s="26">
        <f t="shared" si="1"/>
        <v>1710</v>
      </c>
      <c r="H10" s="28" t="str">
        <f t="shared" si="2"/>
        <v>+ 78,08    %</v>
      </c>
    </row>
    <row r="11" spans="1:8" x14ac:dyDescent="0.2">
      <c r="A11" s="3" t="s">
        <v>15</v>
      </c>
      <c r="B11" s="4" t="s">
        <v>16</v>
      </c>
      <c r="C11" s="5">
        <v>146524</v>
      </c>
      <c r="D11" s="5">
        <v>120983.95999999999</v>
      </c>
      <c r="E11" s="5">
        <f t="shared" si="0"/>
        <v>82.569381125276394</v>
      </c>
      <c r="F11" s="12">
        <v>120694.71</v>
      </c>
      <c r="G11" s="26">
        <f t="shared" si="1"/>
        <v>289.24999999998545</v>
      </c>
      <c r="H11" s="28" t="str">
        <f t="shared" si="2"/>
        <v>+ 0,24    %</v>
      </c>
    </row>
    <row r="12" spans="1:8" x14ac:dyDescent="0.2">
      <c r="A12" s="3" t="s">
        <v>17</v>
      </c>
      <c r="B12" s="4" t="s">
        <v>18</v>
      </c>
      <c r="C12" s="5">
        <v>2500</v>
      </c>
      <c r="D12" s="5">
        <v>2500</v>
      </c>
      <c r="E12" s="5">
        <f t="shared" si="0"/>
        <v>100</v>
      </c>
      <c r="F12" s="12">
        <v>5400</v>
      </c>
      <c r="G12" s="26">
        <f t="shared" si="1"/>
        <v>-2900</v>
      </c>
      <c r="H12" s="28" t="str">
        <f t="shared" si="2"/>
        <v>-53,7   %</v>
      </c>
    </row>
    <row r="13" spans="1:8" x14ac:dyDescent="0.2">
      <c r="A13" s="3" t="s">
        <v>19</v>
      </c>
      <c r="B13" s="4" t="s">
        <v>20</v>
      </c>
      <c r="C13" s="5">
        <v>100</v>
      </c>
      <c r="D13" s="5">
        <v>92.01</v>
      </c>
      <c r="E13" s="5">
        <f t="shared" si="0"/>
        <v>92.01</v>
      </c>
      <c r="F13" s="12">
        <v>1486.81</v>
      </c>
      <c r="G13" s="26">
        <f t="shared" si="1"/>
        <v>-1394.8</v>
      </c>
      <c r="H13" s="28" t="str">
        <f t="shared" si="2"/>
        <v>-93,81   %</v>
      </c>
    </row>
    <row r="14" spans="1:8" s="34" customFormat="1" ht="15.75" x14ac:dyDescent="0.25">
      <c r="A14" s="29" t="s">
        <v>21</v>
      </c>
      <c r="B14" s="30" t="s">
        <v>22</v>
      </c>
      <c r="C14" s="31">
        <f>SUM(C15:C27)</f>
        <v>69909902.760000005</v>
      </c>
      <c r="D14" s="31">
        <f>SUM(D15:D27)</f>
        <v>69403727.260000005</v>
      </c>
      <c r="E14" s="31">
        <f t="shared" si="0"/>
        <v>99.275960228785181</v>
      </c>
      <c r="F14" s="31">
        <f>SUM(F15:F27)+787578</f>
        <v>48552046.700000003</v>
      </c>
      <c r="G14" s="35">
        <f t="shared" ref="G14:G21" si="3">+D14-F14</f>
        <v>20851680.560000002</v>
      </c>
      <c r="H14" s="36" t="str">
        <f t="shared" si="2"/>
        <v>+ 42,95    %</v>
      </c>
    </row>
    <row r="15" spans="1:8" x14ac:dyDescent="0.2">
      <c r="A15" s="3" t="s">
        <v>5</v>
      </c>
      <c r="B15" s="4" t="s">
        <v>6</v>
      </c>
      <c r="C15" s="5">
        <v>44038350.230000004</v>
      </c>
      <c r="D15" s="5">
        <v>43240661</v>
      </c>
      <c r="E15" s="5">
        <f t="shared" si="0"/>
        <v>98.18864869861406</v>
      </c>
      <c r="F15" s="14">
        <v>27151172.410000004</v>
      </c>
      <c r="G15" s="26">
        <f t="shared" si="3"/>
        <v>16089488.589999996</v>
      </c>
      <c r="H15" s="28" t="str">
        <f t="shared" si="2"/>
        <v>+ 59,26    %</v>
      </c>
    </row>
    <row r="16" spans="1:8" x14ac:dyDescent="0.2">
      <c r="A16" s="3" t="s">
        <v>7</v>
      </c>
      <c r="B16" s="4" t="s">
        <v>8</v>
      </c>
      <c r="C16" s="5">
        <v>9851367.25</v>
      </c>
      <c r="D16" s="5">
        <v>9626713.2699999996</v>
      </c>
      <c r="E16" s="5">
        <f t="shared" si="0"/>
        <v>97.719565474528409</v>
      </c>
      <c r="F16" s="14">
        <v>5981806.3700000001</v>
      </c>
      <c r="G16" s="26">
        <f t="shared" si="3"/>
        <v>3644906.8999999994</v>
      </c>
      <c r="H16" s="28" t="str">
        <f t="shared" si="2"/>
        <v>+ 60,93    %</v>
      </c>
    </row>
    <row r="17" spans="1:8" x14ac:dyDescent="0.2">
      <c r="A17" s="3" t="s">
        <v>9</v>
      </c>
      <c r="B17" s="4" t="s">
        <v>10</v>
      </c>
      <c r="C17" s="5">
        <v>1613204.6</v>
      </c>
      <c r="D17" s="5">
        <v>2036691.3</v>
      </c>
      <c r="E17" s="5">
        <f t="shared" si="0"/>
        <v>126.25127029764234</v>
      </c>
      <c r="F17" s="14">
        <v>2225423.11</v>
      </c>
      <c r="G17" s="26">
        <f t="shared" si="3"/>
        <v>-188731.80999999982</v>
      </c>
      <c r="H17" s="28" t="str">
        <f t="shared" si="2"/>
        <v>-8,48   %</v>
      </c>
    </row>
    <row r="18" spans="1:8" x14ac:dyDescent="0.2">
      <c r="A18" s="3" t="s">
        <v>23</v>
      </c>
      <c r="B18" s="4" t="s">
        <v>24</v>
      </c>
      <c r="C18" s="5">
        <v>16800</v>
      </c>
      <c r="D18" s="5">
        <v>6217.88</v>
      </c>
      <c r="E18" s="5">
        <f t="shared" si="0"/>
        <v>37.011190476190478</v>
      </c>
      <c r="F18" s="14">
        <v>15000</v>
      </c>
      <c r="G18" s="26">
        <f t="shared" si="3"/>
        <v>-8782.119999999999</v>
      </c>
      <c r="H18" s="28" t="str">
        <f t="shared" si="2"/>
        <v>-58,55   %</v>
      </c>
    </row>
    <row r="19" spans="1:8" x14ac:dyDescent="0.2">
      <c r="A19" s="3" t="s">
        <v>25</v>
      </c>
      <c r="B19" s="4" t="s">
        <v>26</v>
      </c>
      <c r="C19" s="5">
        <v>3422095.56</v>
      </c>
      <c r="D19" s="5">
        <v>3539178.8</v>
      </c>
      <c r="E19" s="5">
        <f t="shared" si="0"/>
        <v>103.42139013791886</v>
      </c>
      <c r="F19" s="14">
        <v>3136901.08</v>
      </c>
      <c r="G19" s="26">
        <f t="shared" si="3"/>
        <v>402277.71999999974</v>
      </c>
      <c r="H19" s="28" t="str">
        <f t="shared" si="2"/>
        <v>+ 12,82    %</v>
      </c>
    </row>
    <row r="20" spans="1:8" x14ac:dyDescent="0.2">
      <c r="A20" s="3" t="s">
        <v>11</v>
      </c>
      <c r="B20" s="4" t="s">
        <v>12</v>
      </c>
      <c r="C20" s="5">
        <v>1257925.46</v>
      </c>
      <c r="D20" s="5">
        <v>1254264.68</v>
      </c>
      <c r="E20" s="5">
        <f t="shared" si="0"/>
        <v>99.708982756418649</v>
      </c>
      <c r="F20" s="14">
        <v>1165319.6599999999</v>
      </c>
      <c r="G20" s="26">
        <f t="shared" si="3"/>
        <v>88945.020000000019</v>
      </c>
      <c r="H20" s="28" t="str">
        <f t="shared" si="2"/>
        <v>+ 7,63    %</v>
      </c>
    </row>
    <row r="21" spans="1:8" x14ac:dyDescent="0.2">
      <c r="A21" s="3" t="s">
        <v>13</v>
      </c>
      <c r="B21" s="4" t="s">
        <v>14</v>
      </c>
      <c r="C21" s="5">
        <v>38123</v>
      </c>
      <c r="D21" s="5">
        <v>31380.2</v>
      </c>
      <c r="E21" s="5">
        <f t="shared" si="0"/>
        <v>82.313039372557256</v>
      </c>
      <c r="F21" s="14">
        <v>94792.06</v>
      </c>
      <c r="G21" s="26">
        <f t="shared" si="3"/>
        <v>-63411.86</v>
      </c>
      <c r="H21" s="28" t="str">
        <f t="shared" si="2"/>
        <v>-66,9   %</v>
      </c>
    </row>
    <row r="22" spans="1:8" x14ac:dyDescent="0.2">
      <c r="A22" s="3" t="s">
        <v>15</v>
      </c>
      <c r="B22" s="4" t="s">
        <v>16</v>
      </c>
      <c r="C22" s="5">
        <v>5483997.7800000003</v>
      </c>
      <c r="D22" s="5">
        <f>28567+5101149.78</f>
        <v>5129716.78</v>
      </c>
      <c r="E22" s="5">
        <f t="shared" si="0"/>
        <v>93.539731155762794</v>
      </c>
      <c r="F22" s="14">
        <f>100698.8+4961290.17</f>
        <v>5061988.97</v>
      </c>
      <c r="G22" s="26">
        <f t="shared" ref="G22:G31" si="4">+D22-F22</f>
        <v>67727.810000000522</v>
      </c>
      <c r="H22" s="28" t="str">
        <f t="shared" si="2"/>
        <v>+ 1,34    %</v>
      </c>
    </row>
    <row r="23" spans="1:8" x14ac:dyDescent="0.2">
      <c r="A23" s="3" t="s">
        <v>17</v>
      </c>
      <c r="B23" s="4" t="s">
        <v>18</v>
      </c>
      <c r="C23" s="5">
        <v>0</v>
      </c>
      <c r="D23" s="5">
        <v>0</v>
      </c>
      <c r="E23" s="5">
        <f t="shared" si="0"/>
        <v>0</v>
      </c>
      <c r="F23" s="14">
        <v>0</v>
      </c>
      <c r="G23" s="26">
        <f t="shared" si="4"/>
        <v>0</v>
      </c>
      <c r="H23" s="28">
        <f t="shared" si="2"/>
        <v>0</v>
      </c>
    </row>
    <row r="24" spans="1:8" x14ac:dyDescent="0.2">
      <c r="A24" s="3" t="s">
        <v>27</v>
      </c>
      <c r="B24" s="4" t="s">
        <v>28</v>
      </c>
      <c r="C24" s="5">
        <v>2345750</v>
      </c>
      <c r="D24" s="5">
        <v>2331622.7200000002</v>
      </c>
      <c r="E24" s="5">
        <f t="shared" si="0"/>
        <v>99.397749973356071</v>
      </c>
      <c r="F24" s="14">
        <v>2039235.01</v>
      </c>
      <c r="G24" s="26">
        <f t="shared" si="4"/>
        <v>292387.7100000002</v>
      </c>
      <c r="H24" s="28" t="str">
        <f t="shared" si="2"/>
        <v>+ 14,34    %</v>
      </c>
    </row>
    <row r="25" spans="1:8" x14ac:dyDescent="0.2">
      <c r="A25" s="3" t="s">
        <v>19</v>
      </c>
      <c r="B25" s="4" t="s">
        <v>20</v>
      </c>
      <c r="C25" s="5">
        <f>14638+95578.08</f>
        <v>110216.08</v>
      </c>
      <c r="D25" s="5">
        <f>27364.46+95561.02</f>
        <v>122925.48000000001</v>
      </c>
      <c r="E25" s="5">
        <f t="shared" si="0"/>
        <v>111.53134823884139</v>
      </c>
      <c r="F25" s="14">
        <f>11958.95+68958.37</f>
        <v>80917.319999999992</v>
      </c>
      <c r="G25" s="26">
        <f t="shared" si="4"/>
        <v>42008.160000000018</v>
      </c>
      <c r="H25" s="28" t="str">
        <f t="shared" si="2"/>
        <v>+ 51,91    %</v>
      </c>
    </row>
    <row r="26" spans="1:8" s="6" customFormat="1" x14ac:dyDescent="0.2">
      <c r="A26" s="8" t="s">
        <v>57</v>
      </c>
      <c r="B26" s="9" t="s">
        <v>58</v>
      </c>
      <c r="C26" s="38">
        <v>1732072.8</v>
      </c>
      <c r="D26" s="38">
        <v>2069021.15</v>
      </c>
      <c r="E26" s="38">
        <v>119.45347505024037</v>
      </c>
      <c r="F26" s="38">
        <v>811322.53</v>
      </c>
      <c r="G26" s="26">
        <f t="shared" si="4"/>
        <v>1257698.6199999999</v>
      </c>
      <c r="H26" s="28" t="str">
        <f t="shared" si="2"/>
        <v>+ 155,02    %</v>
      </c>
    </row>
    <row r="27" spans="1:8" s="6" customFormat="1" x14ac:dyDescent="0.2">
      <c r="A27" s="8" t="s">
        <v>59</v>
      </c>
      <c r="B27" s="9" t="s">
        <v>60</v>
      </c>
      <c r="C27" s="38">
        <v>0</v>
      </c>
      <c r="D27" s="38">
        <v>15334</v>
      </c>
      <c r="E27" s="38">
        <v>0</v>
      </c>
      <c r="F27" s="38">
        <v>590.18000000000006</v>
      </c>
      <c r="G27" s="26">
        <f t="shared" si="4"/>
        <v>14743.82</v>
      </c>
      <c r="H27" s="28" t="str">
        <f t="shared" si="2"/>
        <v>+ 2498,19    %</v>
      </c>
    </row>
    <row r="28" spans="1:8" s="34" customFormat="1" ht="15.75" x14ac:dyDescent="0.25">
      <c r="A28" s="29" t="s">
        <v>29</v>
      </c>
      <c r="B28" s="30" t="s">
        <v>30</v>
      </c>
      <c r="C28" s="31">
        <f>SUM(C29:C31)</f>
        <v>40316299.149999999</v>
      </c>
      <c r="D28" s="31">
        <f>SUM(D29:D31)</f>
        <v>39460453.380000003</v>
      </c>
      <c r="E28" s="31">
        <f t="shared" si="0"/>
        <v>97.877171793929421</v>
      </c>
      <c r="F28" s="31">
        <f>SUM(F29:F31)</f>
        <v>29045469.320000004</v>
      </c>
      <c r="G28" s="35">
        <f t="shared" si="4"/>
        <v>10414984.059999999</v>
      </c>
      <c r="H28" s="36" t="str">
        <f t="shared" si="2"/>
        <v>+ 35,86    %</v>
      </c>
    </row>
    <row r="29" spans="1:8" x14ac:dyDescent="0.2">
      <c r="A29" s="3" t="s">
        <v>17</v>
      </c>
      <c r="B29" s="4" t="s">
        <v>18</v>
      </c>
      <c r="C29" s="5">
        <v>38256519.149999999</v>
      </c>
      <c r="D29" s="5">
        <v>37374311.270000003</v>
      </c>
      <c r="E29" s="5">
        <f t="shared" si="0"/>
        <v>97.693967199313278</v>
      </c>
      <c r="F29" s="16">
        <f>29045469.32-2417594.15</f>
        <v>26627875.170000002</v>
      </c>
      <c r="G29" s="26">
        <f t="shared" si="4"/>
        <v>10746436.100000001</v>
      </c>
      <c r="H29" s="28" t="str">
        <f t="shared" si="2"/>
        <v>+ 40,36    %</v>
      </c>
    </row>
    <row r="30" spans="1:8" x14ac:dyDescent="0.2">
      <c r="A30" s="3" t="s">
        <v>27</v>
      </c>
      <c r="B30" s="4" t="s">
        <v>28</v>
      </c>
      <c r="C30" s="5">
        <v>502900</v>
      </c>
      <c r="D30" s="5">
        <v>481726.91</v>
      </c>
      <c r="E30" s="5">
        <f t="shared" si="0"/>
        <v>95.78980115331079</v>
      </c>
      <c r="F30" s="15">
        <v>113546.51</v>
      </c>
      <c r="G30" s="26">
        <f t="shared" si="4"/>
        <v>368180.39999999997</v>
      </c>
      <c r="H30" s="28" t="str">
        <f t="shared" si="2"/>
        <v>+ 324,26    %</v>
      </c>
    </row>
    <row r="31" spans="1:8" s="6" customFormat="1" x14ac:dyDescent="0.2">
      <c r="A31" s="8" t="s">
        <v>61</v>
      </c>
      <c r="B31" s="9" t="s">
        <v>62</v>
      </c>
      <c r="C31" s="38">
        <v>1556880</v>
      </c>
      <c r="D31" s="38">
        <v>1604415.2000000002</v>
      </c>
      <c r="E31" s="38">
        <v>103.05323467447718</v>
      </c>
      <c r="F31" s="38">
        <v>2304047.64</v>
      </c>
      <c r="G31" s="26">
        <f t="shared" si="4"/>
        <v>-699632.44</v>
      </c>
      <c r="H31" s="28" t="str">
        <f t="shared" si="2"/>
        <v>-30,37   %</v>
      </c>
    </row>
    <row r="32" spans="1:8" s="34" customFormat="1" ht="15.75" x14ac:dyDescent="0.25">
      <c r="A32" s="29" t="s">
        <v>31</v>
      </c>
      <c r="B32" s="30" t="s">
        <v>32</v>
      </c>
      <c r="C32" s="31">
        <f>SUM(C33:C45)</f>
        <v>95203169.85999997</v>
      </c>
      <c r="D32" s="31">
        <f>SUM(D33:D45)</f>
        <v>92868552.579999998</v>
      </c>
      <c r="E32" s="31">
        <f t="shared" si="0"/>
        <v>97.547752576481301</v>
      </c>
      <c r="F32" s="31">
        <f>SUM(F33:F45)</f>
        <v>81337305.800000012</v>
      </c>
      <c r="G32" s="35">
        <f t="shared" ref="G32:G46" si="5">+D32-F32</f>
        <v>11531246.779999986</v>
      </c>
      <c r="H32" s="36" t="str">
        <f t="shared" si="2"/>
        <v>+ 14,18    %</v>
      </c>
    </row>
    <row r="33" spans="1:14" x14ac:dyDescent="0.2">
      <c r="A33" s="3" t="s">
        <v>5</v>
      </c>
      <c r="B33" s="4" t="s">
        <v>6</v>
      </c>
      <c r="C33" s="5">
        <v>4787386</v>
      </c>
      <c r="D33" s="5">
        <v>4409271.67</v>
      </c>
      <c r="E33" s="5">
        <f t="shared" si="0"/>
        <v>92.1018624777697</v>
      </c>
      <c r="F33" s="18">
        <v>2817829.91</v>
      </c>
      <c r="G33" s="26">
        <f t="shared" si="5"/>
        <v>1591441.7599999998</v>
      </c>
      <c r="H33" s="28" t="str">
        <f t="shared" si="2"/>
        <v>+ 56,48    %</v>
      </c>
      <c r="J33" s="39"/>
      <c r="K33" s="39"/>
    </row>
    <row r="34" spans="1:14" x14ac:dyDescent="0.2">
      <c r="A34" s="3" t="s">
        <v>7</v>
      </c>
      <c r="B34" s="4" t="s">
        <v>8</v>
      </c>
      <c r="C34" s="5">
        <v>1072752</v>
      </c>
      <c r="D34" s="5">
        <v>1080357.5100000002</v>
      </c>
      <c r="E34" s="5">
        <f t="shared" si="0"/>
        <v>100.70897187793639</v>
      </c>
      <c r="F34" s="18">
        <v>644363.91999999993</v>
      </c>
      <c r="G34" s="26">
        <f t="shared" si="5"/>
        <v>435993.59000000032</v>
      </c>
      <c r="H34" s="28" t="str">
        <f t="shared" si="2"/>
        <v>+ 67,66    %</v>
      </c>
      <c r="J34" s="39"/>
      <c r="K34" s="39"/>
    </row>
    <row r="35" spans="1:14" x14ac:dyDescent="0.2">
      <c r="A35" s="3" t="s">
        <v>9</v>
      </c>
      <c r="B35" s="4" t="s">
        <v>10</v>
      </c>
      <c r="C35" s="5">
        <v>272308</v>
      </c>
      <c r="D35" s="5">
        <v>320248</v>
      </c>
      <c r="E35" s="5">
        <f t="shared" si="0"/>
        <v>117.60506485303407</v>
      </c>
      <c r="F35" s="18">
        <v>326412.81</v>
      </c>
      <c r="G35" s="26">
        <f t="shared" si="5"/>
        <v>-6164.8099999999977</v>
      </c>
      <c r="H35" s="28" t="str">
        <f t="shared" si="2"/>
        <v>-1,89   %</v>
      </c>
      <c r="J35" s="39"/>
      <c r="K35" s="39"/>
    </row>
    <row r="36" spans="1:14" x14ac:dyDescent="0.2">
      <c r="A36" s="3" t="s">
        <v>23</v>
      </c>
      <c r="B36" s="4" t="s">
        <v>24</v>
      </c>
      <c r="C36" s="5">
        <v>27400</v>
      </c>
      <c r="D36" s="5">
        <v>21203.37</v>
      </c>
      <c r="E36" s="5">
        <f t="shared" si="0"/>
        <v>77.384562043795611</v>
      </c>
      <c r="F36" s="18">
        <v>20987.879999999997</v>
      </c>
      <c r="G36" s="26">
        <f t="shared" si="5"/>
        <v>215.4900000000016</v>
      </c>
      <c r="H36" s="28" t="str">
        <f t="shared" si="2"/>
        <v>+ 1,03    %</v>
      </c>
      <c r="J36" s="39"/>
      <c r="K36" s="39"/>
    </row>
    <row r="37" spans="1:14" x14ac:dyDescent="0.2">
      <c r="A37" s="3" t="s">
        <v>25</v>
      </c>
      <c r="B37" s="4" t="s">
        <v>26</v>
      </c>
      <c r="C37" s="5">
        <v>640687.78</v>
      </c>
      <c r="D37" s="5">
        <v>624045</v>
      </c>
      <c r="E37" s="5">
        <f t="shared" si="0"/>
        <v>97.402357198072352</v>
      </c>
      <c r="F37" s="18">
        <v>517312.11</v>
      </c>
      <c r="G37" s="26">
        <f t="shared" si="5"/>
        <v>106732.89000000001</v>
      </c>
      <c r="H37" s="28" t="str">
        <f t="shared" si="2"/>
        <v>+ 20,63    %</v>
      </c>
      <c r="J37" s="39"/>
      <c r="K37" s="39"/>
    </row>
    <row r="38" spans="1:14" x14ac:dyDescent="0.2">
      <c r="A38" s="3" t="s">
        <v>11</v>
      </c>
      <c r="B38" s="4" t="s">
        <v>12</v>
      </c>
      <c r="C38" s="5">
        <v>571274.67999999993</v>
      </c>
      <c r="D38" s="5">
        <v>567819.31000000017</v>
      </c>
      <c r="E38" s="5">
        <f t="shared" si="0"/>
        <v>99.395147357134789</v>
      </c>
      <c r="F38" s="18">
        <v>537363.10000000021</v>
      </c>
      <c r="G38" s="26">
        <f t="shared" si="5"/>
        <v>30456.209999999963</v>
      </c>
      <c r="H38" s="28" t="str">
        <f t="shared" si="2"/>
        <v>+ 5,67    %</v>
      </c>
      <c r="J38" s="39"/>
      <c r="K38" s="39"/>
    </row>
    <row r="39" spans="1:14" x14ac:dyDescent="0.2">
      <c r="A39" s="3" t="s">
        <v>13</v>
      </c>
      <c r="B39" s="4" t="s">
        <v>14</v>
      </c>
      <c r="C39" s="5">
        <v>5770</v>
      </c>
      <c r="D39" s="5">
        <v>5770</v>
      </c>
      <c r="E39" s="5">
        <f t="shared" si="0"/>
        <v>100</v>
      </c>
      <c r="F39" s="18">
        <v>3385.03</v>
      </c>
      <c r="G39" s="26">
        <f t="shared" si="5"/>
        <v>2384.9699999999998</v>
      </c>
      <c r="H39" s="28" t="str">
        <f t="shared" si="2"/>
        <v>+ 70,46    %</v>
      </c>
    </row>
    <row r="40" spans="1:14" x14ac:dyDescent="0.2">
      <c r="A40" s="3" t="s">
        <v>15</v>
      </c>
      <c r="B40" s="4" t="s">
        <v>16</v>
      </c>
      <c r="C40" s="5">
        <v>343060</v>
      </c>
      <c r="D40" s="5">
        <v>286166.89999999997</v>
      </c>
      <c r="E40" s="5">
        <f t="shared" ref="E40:E79" si="6">IF(C40=0,0,(D40/C40)*100)</f>
        <v>83.415991371771696</v>
      </c>
      <c r="F40" s="18">
        <v>253977.31</v>
      </c>
      <c r="G40" s="26">
        <f t="shared" si="5"/>
        <v>32189.589999999967</v>
      </c>
      <c r="H40" s="28" t="str">
        <f t="shared" si="2"/>
        <v>+ 12,67    %</v>
      </c>
    </row>
    <row r="41" spans="1:14" x14ac:dyDescent="0.2">
      <c r="A41" s="3" t="s">
        <v>17</v>
      </c>
      <c r="B41" s="4" t="s">
        <v>18</v>
      </c>
      <c r="C41" s="5">
        <v>243297</v>
      </c>
      <c r="D41" s="5">
        <v>242971.26</v>
      </c>
      <c r="E41" s="5">
        <f t="shared" si="6"/>
        <v>99.866114255416221</v>
      </c>
      <c r="F41" s="18">
        <v>107019.99</v>
      </c>
      <c r="G41" s="26">
        <f t="shared" si="5"/>
        <v>135951.27000000002</v>
      </c>
      <c r="H41" s="28" t="str">
        <f t="shared" si="2"/>
        <v>+ 127,03    %</v>
      </c>
    </row>
    <row r="42" spans="1:14" x14ac:dyDescent="0.2">
      <c r="A42" s="3" t="s">
        <v>27</v>
      </c>
      <c r="B42" s="4" t="s">
        <v>28</v>
      </c>
      <c r="C42" s="5">
        <v>87105697.399999976</v>
      </c>
      <c r="D42" s="5">
        <v>85261362.560000002</v>
      </c>
      <c r="E42" s="5">
        <f t="shared" si="6"/>
        <v>97.882647295124031</v>
      </c>
      <c r="F42" s="18">
        <f>80248.12+75986208.9</f>
        <v>76066457.020000011</v>
      </c>
      <c r="G42" s="26">
        <f t="shared" si="5"/>
        <v>9194905.5399999917</v>
      </c>
      <c r="H42" s="28" t="str">
        <f t="shared" si="2"/>
        <v>+ 12,09    %</v>
      </c>
    </row>
    <row r="43" spans="1:14" x14ac:dyDescent="0.2">
      <c r="A43" s="3" t="s">
        <v>19</v>
      </c>
      <c r="B43" s="4" t="s">
        <v>20</v>
      </c>
      <c r="C43" s="5">
        <v>630</v>
      </c>
      <c r="D43" s="5">
        <v>630</v>
      </c>
      <c r="E43" s="5">
        <f t="shared" si="6"/>
        <v>100</v>
      </c>
      <c r="F43" s="18">
        <v>2146.7199999999998</v>
      </c>
      <c r="G43" s="26">
        <f t="shared" si="5"/>
        <v>-1516.7199999999998</v>
      </c>
      <c r="H43" s="28" t="str">
        <f t="shared" si="2"/>
        <v>-70,65   %</v>
      </c>
    </row>
    <row r="44" spans="1:14" s="6" customFormat="1" x14ac:dyDescent="0.2">
      <c r="A44" s="8" t="s">
        <v>57</v>
      </c>
      <c r="B44" s="9" t="s">
        <v>58</v>
      </c>
      <c r="C44" s="38">
        <v>120804</v>
      </c>
      <c r="D44" s="38">
        <v>36604</v>
      </c>
      <c r="E44" s="38">
        <v>30.300321181417832</v>
      </c>
      <c r="F44" s="38">
        <v>40050</v>
      </c>
      <c r="G44" s="26">
        <f t="shared" si="5"/>
        <v>-3446</v>
      </c>
      <c r="H44" s="28" t="str">
        <f t="shared" si="2"/>
        <v>-8,6   %</v>
      </c>
    </row>
    <row r="45" spans="1:14" s="6" customFormat="1" x14ac:dyDescent="0.2">
      <c r="A45" s="8" t="s">
        <v>61</v>
      </c>
      <c r="B45" s="9" t="s">
        <v>62</v>
      </c>
      <c r="C45" s="38">
        <v>12103</v>
      </c>
      <c r="D45" s="38">
        <v>12103</v>
      </c>
      <c r="E45" s="38">
        <v>100</v>
      </c>
      <c r="F45" s="17">
        <v>0</v>
      </c>
      <c r="G45" s="26">
        <f t="shared" si="5"/>
        <v>12103</v>
      </c>
      <c r="H45" s="28">
        <f t="shared" si="2"/>
        <v>0</v>
      </c>
    </row>
    <row r="46" spans="1:14" s="34" customFormat="1" ht="15.75" x14ac:dyDescent="0.25">
      <c r="A46" s="29" t="s">
        <v>33</v>
      </c>
      <c r="B46" s="30" t="s">
        <v>34</v>
      </c>
      <c r="C46" s="31">
        <f>SUM(C47:C55)</f>
        <v>6032756.46</v>
      </c>
      <c r="D46" s="31">
        <f>SUM(D47:D55)</f>
        <v>6229869.79</v>
      </c>
      <c r="E46" s="31">
        <f t="shared" si="6"/>
        <v>103.26738417681791</v>
      </c>
      <c r="F46" s="31">
        <f>SUM(F47:F55)</f>
        <v>4540055.1300000008</v>
      </c>
      <c r="G46" s="35">
        <f t="shared" si="5"/>
        <v>1689814.6599999992</v>
      </c>
      <c r="H46" s="36" t="str">
        <f t="shared" si="2"/>
        <v>+ 37,22    %</v>
      </c>
    </row>
    <row r="47" spans="1:14" x14ac:dyDescent="0.2">
      <c r="A47" s="3" t="s">
        <v>5</v>
      </c>
      <c r="B47" s="4" t="s">
        <v>6</v>
      </c>
      <c r="C47" s="5">
        <v>4494078.04</v>
      </c>
      <c r="D47" s="5">
        <v>4440436.7199999988</v>
      </c>
      <c r="E47" s="5">
        <f t="shared" si="6"/>
        <v>98.806399899544218</v>
      </c>
      <c r="F47" s="19">
        <f>21000+3149737.2</f>
        <v>3170737.2</v>
      </c>
      <c r="G47" s="26">
        <f t="shared" ref="G47:G94" si="7">+D47-F47</f>
        <v>1269699.5199999986</v>
      </c>
      <c r="H47" s="28" t="str">
        <f t="shared" si="2"/>
        <v>+ 40,04    %</v>
      </c>
      <c r="K47" s="39"/>
      <c r="M47" s="39"/>
      <c r="N47" s="39"/>
    </row>
    <row r="48" spans="1:14" x14ac:dyDescent="0.2">
      <c r="A48" s="3" t="s">
        <v>7</v>
      </c>
      <c r="B48" s="4" t="s">
        <v>8</v>
      </c>
      <c r="C48" s="5">
        <v>1035459.79</v>
      </c>
      <c r="D48" s="5">
        <v>1028445.3200000001</v>
      </c>
      <c r="E48" s="5">
        <f t="shared" si="6"/>
        <v>99.322574370560545</v>
      </c>
      <c r="F48" s="19">
        <v>696810.34000000008</v>
      </c>
      <c r="G48" s="26">
        <f t="shared" si="7"/>
        <v>331634.98</v>
      </c>
      <c r="H48" s="28" t="str">
        <f t="shared" si="2"/>
        <v>+ 47,59    %</v>
      </c>
      <c r="K48" s="39"/>
      <c r="M48" s="39"/>
      <c r="N48" s="39"/>
    </row>
    <row r="49" spans="1:14" x14ac:dyDescent="0.2">
      <c r="A49" s="3" t="s">
        <v>9</v>
      </c>
      <c r="B49" s="4" t="s">
        <v>10</v>
      </c>
      <c r="C49" s="5">
        <v>136642</v>
      </c>
      <c r="D49" s="5">
        <v>166481.88</v>
      </c>
      <c r="E49" s="5">
        <f t="shared" si="6"/>
        <v>121.83800002927359</v>
      </c>
      <c r="F49" s="19">
        <v>201030.34</v>
      </c>
      <c r="G49" s="26">
        <f t="shared" si="7"/>
        <v>-34548.459999999992</v>
      </c>
      <c r="H49" s="28" t="str">
        <f t="shared" si="2"/>
        <v>-17,19   %</v>
      </c>
      <c r="K49" s="39"/>
      <c r="M49" s="39"/>
      <c r="N49" s="39"/>
    </row>
    <row r="50" spans="1:14" x14ac:dyDescent="0.2">
      <c r="A50" s="3" t="s">
        <v>11</v>
      </c>
      <c r="B50" s="4" t="s">
        <v>12</v>
      </c>
      <c r="C50" s="5">
        <v>27815</v>
      </c>
      <c r="D50" s="5">
        <v>28784.57</v>
      </c>
      <c r="E50" s="5">
        <f t="shared" si="6"/>
        <v>103.48578105338846</v>
      </c>
      <c r="F50" s="19">
        <v>23061.18</v>
      </c>
      <c r="G50" s="26">
        <f t="shared" si="7"/>
        <v>5723.3899999999994</v>
      </c>
      <c r="H50" s="28" t="str">
        <f t="shared" si="2"/>
        <v>+ 24,82    %</v>
      </c>
      <c r="K50" s="39"/>
      <c r="M50" s="39"/>
      <c r="N50" s="39"/>
    </row>
    <row r="51" spans="1:14" x14ac:dyDescent="0.2">
      <c r="A51" s="3" t="s">
        <v>13</v>
      </c>
      <c r="B51" s="4" t="s">
        <v>14</v>
      </c>
      <c r="C51" s="5">
        <v>11000</v>
      </c>
      <c r="D51" s="5">
        <v>15250</v>
      </c>
      <c r="E51" s="5">
        <f t="shared" si="6"/>
        <v>138.63636363636365</v>
      </c>
      <c r="F51" s="19">
        <v>14068.41</v>
      </c>
      <c r="G51" s="26">
        <f t="shared" si="7"/>
        <v>1181.5900000000001</v>
      </c>
      <c r="H51" s="28" t="str">
        <f t="shared" si="2"/>
        <v>+ 8,4    %</v>
      </c>
      <c r="K51" s="39"/>
      <c r="M51" s="39"/>
      <c r="N51" s="39"/>
    </row>
    <row r="52" spans="1:14" x14ac:dyDescent="0.2">
      <c r="A52" s="3" t="s">
        <v>15</v>
      </c>
      <c r="B52" s="4" t="s">
        <v>16</v>
      </c>
      <c r="C52" s="5">
        <v>184270.63</v>
      </c>
      <c r="D52" s="5">
        <v>180282.69999999995</v>
      </c>
      <c r="E52" s="5">
        <f t="shared" si="6"/>
        <v>97.835829833544253</v>
      </c>
      <c r="F52" s="19">
        <v>218673.42999999996</v>
      </c>
      <c r="G52" s="26">
        <f t="shared" si="7"/>
        <v>-38390.73000000001</v>
      </c>
      <c r="H52" s="28" t="str">
        <f t="shared" si="2"/>
        <v>-17,56   %</v>
      </c>
      <c r="K52" s="39"/>
      <c r="M52" s="39"/>
      <c r="N52" s="39"/>
    </row>
    <row r="53" spans="1:14" x14ac:dyDescent="0.2">
      <c r="A53" s="3" t="s">
        <v>17</v>
      </c>
      <c r="B53" s="4" t="s">
        <v>18</v>
      </c>
      <c r="C53" s="5">
        <v>113810</v>
      </c>
      <c r="D53" s="5">
        <v>113784.4</v>
      </c>
      <c r="E53" s="5">
        <f t="shared" si="6"/>
        <v>99.977506370266227</v>
      </c>
      <c r="F53" s="19">
        <v>62793.86</v>
      </c>
      <c r="G53" s="26">
        <f t="shared" si="7"/>
        <v>50990.539999999994</v>
      </c>
      <c r="H53" s="28" t="str">
        <f t="shared" si="2"/>
        <v>+ 81,2    %</v>
      </c>
    </row>
    <row r="54" spans="1:14" x14ac:dyDescent="0.2">
      <c r="A54" s="3" t="s">
        <v>19</v>
      </c>
      <c r="B54" s="4" t="s">
        <v>20</v>
      </c>
      <c r="C54" s="5">
        <v>481</v>
      </c>
      <c r="D54" s="5">
        <v>480.17</v>
      </c>
      <c r="E54" s="5">
        <f t="shared" si="6"/>
        <v>99.827442827442837</v>
      </c>
      <c r="F54" s="19">
        <v>413.71</v>
      </c>
      <c r="G54" s="26">
        <f t="shared" si="7"/>
        <v>66.460000000000036</v>
      </c>
      <c r="H54" s="28" t="str">
        <f t="shared" si="2"/>
        <v>+ 16,06    %</v>
      </c>
    </row>
    <row r="55" spans="1:14" s="6" customFormat="1" x14ac:dyDescent="0.2">
      <c r="A55" s="8" t="s">
        <v>57</v>
      </c>
      <c r="B55" s="9" t="s">
        <v>58</v>
      </c>
      <c r="C55" s="38">
        <v>29200</v>
      </c>
      <c r="D55" s="38">
        <v>255924.03</v>
      </c>
      <c r="E55" s="38">
        <v>876.45215753424657</v>
      </c>
      <c r="F55" s="38">
        <v>152466.66</v>
      </c>
      <c r="G55" s="26">
        <f t="shared" si="7"/>
        <v>103457.37</v>
      </c>
      <c r="H55" s="28" t="str">
        <f t="shared" si="2"/>
        <v>+ 67,86    %</v>
      </c>
    </row>
    <row r="56" spans="1:14" s="34" customFormat="1" ht="15.75" x14ac:dyDescent="0.25">
      <c r="A56" s="29" t="s">
        <v>35</v>
      </c>
      <c r="B56" s="30" t="s">
        <v>36</v>
      </c>
      <c r="C56" s="31">
        <f>SUM(C57:C62)</f>
        <v>539488</v>
      </c>
      <c r="D56" s="31">
        <f>SUM(D57:D62)</f>
        <v>535357.23</v>
      </c>
      <c r="E56" s="31">
        <f t="shared" si="6"/>
        <v>99.23431661130553</v>
      </c>
      <c r="F56" s="31">
        <f>SUM(F57:F62)</f>
        <v>351520.56</v>
      </c>
      <c r="G56" s="35">
        <f t="shared" si="7"/>
        <v>183836.66999999998</v>
      </c>
      <c r="H56" s="36" t="str">
        <f t="shared" si="2"/>
        <v>+ 52,3    %</v>
      </c>
    </row>
    <row r="57" spans="1:14" x14ac:dyDescent="0.2">
      <c r="A57" s="3" t="s">
        <v>5</v>
      </c>
      <c r="B57" s="4" t="s">
        <v>6</v>
      </c>
      <c r="C57" s="5">
        <v>301987</v>
      </c>
      <c r="D57" s="5">
        <v>301985.48</v>
      </c>
      <c r="E57" s="5">
        <f t="shared" si="6"/>
        <v>99.999496667075078</v>
      </c>
      <c r="F57" s="20">
        <v>170747.44</v>
      </c>
      <c r="G57" s="26">
        <f t="shared" si="7"/>
        <v>131238.03999999998</v>
      </c>
      <c r="H57" s="28" t="str">
        <f t="shared" si="2"/>
        <v>+ 76,86    %</v>
      </c>
    </row>
    <row r="58" spans="1:14" x14ac:dyDescent="0.2">
      <c r="A58" s="3" t="s">
        <v>7</v>
      </c>
      <c r="B58" s="4" t="s">
        <v>8</v>
      </c>
      <c r="C58" s="5">
        <v>70256</v>
      </c>
      <c r="D58" s="5">
        <v>69719.5</v>
      </c>
      <c r="E58" s="5">
        <f t="shared" si="6"/>
        <v>99.236364153951257</v>
      </c>
      <c r="F58" s="20">
        <v>37739.160000000003</v>
      </c>
      <c r="G58" s="26">
        <f t="shared" si="7"/>
        <v>31980.339999999997</v>
      </c>
      <c r="H58" s="28" t="str">
        <f t="shared" si="2"/>
        <v>+ 84,74    %</v>
      </c>
    </row>
    <row r="59" spans="1:14" x14ac:dyDescent="0.2">
      <c r="A59" s="3" t="s">
        <v>9</v>
      </c>
      <c r="B59" s="4" t="s">
        <v>10</v>
      </c>
      <c r="C59" s="5">
        <v>21900</v>
      </c>
      <c r="D59" s="5">
        <v>21852.3</v>
      </c>
      <c r="E59" s="5">
        <f t="shared" si="6"/>
        <v>99.782191780821918</v>
      </c>
      <c r="F59" s="20">
        <v>19394.25</v>
      </c>
      <c r="G59" s="26">
        <f t="shared" si="7"/>
        <v>2458.0499999999993</v>
      </c>
      <c r="H59" s="28" t="str">
        <f t="shared" si="2"/>
        <v>+ 12,67    %</v>
      </c>
    </row>
    <row r="60" spans="1:14" x14ac:dyDescent="0.2">
      <c r="A60" s="3" t="s">
        <v>11</v>
      </c>
      <c r="B60" s="4" t="s">
        <v>12</v>
      </c>
      <c r="C60" s="5">
        <v>5600</v>
      </c>
      <c r="D60" s="5">
        <v>5507.82</v>
      </c>
      <c r="E60" s="5">
        <f t="shared" si="6"/>
        <v>98.353928571428568</v>
      </c>
      <c r="F60" s="20">
        <v>36063.71</v>
      </c>
      <c r="G60" s="26">
        <f t="shared" si="7"/>
        <v>-30555.89</v>
      </c>
      <c r="H60" s="28" t="str">
        <f t="shared" si="2"/>
        <v>-84,73   %</v>
      </c>
    </row>
    <row r="61" spans="1:14" x14ac:dyDescent="0.2">
      <c r="A61" s="3" t="s">
        <v>13</v>
      </c>
      <c r="B61" s="4" t="s">
        <v>14</v>
      </c>
      <c r="C61" s="5">
        <v>1200</v>
      </c>
      <c r="D61" s="5">
        <v>902.14</v>
      </c>
      <c r="E61" s="5">
        <f t="shared" si="6"/>
        <v>75.178333333333342</v>
      </c>
      <c r="F61" s="20">
        <v>990</v>
      </c>
      <c r="G61" s="26">
        <f t="shared" si="7"/>
        <v>-87.860000000000014</v>
      </c>
      <c r="H61" s="28" t="str">
        <f t="shared" si="2"/>
        <v>-8,87   %</v>
      </c>
    </row>
    <row r="62" spans="1:14" x14ac:dyDescent="0.2">
      <c r="A62" s="3" t="s">
        <v>17</v>
      </c>
      <c r="B62" s="4" t="s">
        <v>18</v>
      </c>
      <c r="C62" s="5">
        <v>138545</v>
      </c>
      <c r="D62" s="5">
        <v>135389.99</v>
      </c>
      <c r="E62" s="5">
        <f t="shared" si="6"/>
        <v>97.722754339745194</v>
      </c>
      <c r="F62" s="20">
        <v>86586</v>
      </c>
      <c r="G62" s="26">
        <f t="shared" si="7"/>
        <v>48803.989999999991</v>
      </c>
      <c r="H62" s="28" t="str">
        <f t="shared" si="2"/>
        <v>+ 56,36    %</v>
      </c>
    </row>
    <row r="63" spans="1:14" s="34" customFormat="1" ht="15.75" x14ac:dyDescent="0.25">
      <c r="A63" s="29" t="s">
        <v>63</v>
      </c>
      <c r="B63" s="30" t="s">
        <v>64</v>
      </c>
      <c r="C63" s="31">
        <f>+C64+C65</f>
        <v>3249162</v>
      </c>
      <c r="D63" s="31">
        <f>+D64+D65</f>
        <v>890355</v>
      </c>
      <c r="E63" s="31">
        <v>27.40260411761556</v>
      </c>
      <c r="F63" s="31">
        <f>+F64+F65</f>
        <v>1629585.87</v>
      </c>
      <c r="G63" s="35">
        <f t="shared" si="7"/>
        <v>-739230.87000000011</v>
      </c>
      <c r="H63" s="36" t="str">
        <f t="shared" si="2"/>
        <v>-45,36   %</v>
      </c>
    </row>
    <row r="64" spans="1:14" s="6" customFormat="1" x14ac:dyDescent="0.2">
      <c r="A64" s="8" t="s">
        <v>59</v>
      </c>
      <c r="B64" s="9" t="s">
        <v>60</v>
      </c>
      <c r="C64" s="38">
        <v>1129000</v>
      </c>
      <c r="D64" s="38">
        <v>807879</v>
      </c>
      <c r="E64" s="38">
        <v>71.55704162976086</v>
      </c>
      <c r="F64" s="38">
        <v>1629585.87</v>
      </c>
      <c r="G64" s="26">
        <f t="shared" si="7"/>
        <v>-821706.87000000011</v>
      </c>
      <c r="H64" s="28" t="str">
        <f t="shared" si="2"/>
        <v>-50,42   %</v>
      </c>
    </row>
    <row r="65" spans="1:8" s="6" customFormat="1" x14ac:dyDescent="0.2">
      <c r="A65" s="8" t="s">
        <v>61</v>
      </c>
      <c r="B65" s="9" t="s">
        <v>62</v>
      </c>
      <c r="C65" s="38">
        <v>2120162</v>
      </c>
      <c r="D65" s="38">
        <v>82476</v>
      </c>
      <c r="E65" s="38">
        <v>3.8900800976529157</v>
      </c>
      <c r="F65" s="37">
        <v>0</v>
      </c>
      <c r="G65" s="26">
        <f t="shared" si="7"/>
        <v>82476</v>
      </c>
      <c r="H65" s="28">
        <f t="shared" si="2"/>
        <v>0</v>
      </c>
    </row>
    <row r="66" spans="1:8" s="34" customFormat="1" ht="15.75" x14ac:dyDescent="0.25">
      <c r="A66" s="29" t="s">
        <v>37</v>
      </c>
      <c r="B66" s="30" t="s">
        <v>38</v>
      </c>
      <c r="C66" s="31">
        <f>+C67</f>
        <v>500000</v>
      </c>
      <c r="D66" s="31">
        <f>+D67</f>
        <v>500000</v>
      </c>
      <c r="E66" s="31">
        <f t="shared" si="6"/>
        <v>100</v>
      </c>
      <c r="F66" s="31">
        <f>+F67</f>
        <v>374341.8</v>
      </c>
      <c r="G66" s="35">
        <f t="shared" si="7"/>
        <v>125658.20000000001</v>
      </c>
      <c r="H66" s="36" t="str">
        <f t="shared" si="2"/>
        <v>+ 33,57    %</v>
      </c>
    </row>
    <row r="67" spans="1:8" x14ac:dyDescent="0.2">
      <c r="A67" s="3" t="s">
        <v>17</v>
      </c>
      <c r="B67" s="4" t="s">
        <v>18</v>
      </c>
      <c r="C67" s="5">
        <v>500000</v>
      </c>
      <c r="D67" s="5">
        <v>500000</v>
      </c>
      <c r="E67" s="5">
        <f t="shared" si="6"/>
        <v>100</v>
      </c>
      <c r="F67" s="21">
        <v>374341.8</v>
      </c>
      <c r="G67" s="26">
        <f t="shared" si="7"/>
        <v>125658.20000000001</v>
      </c>
      <c r="H67" s="28" t="str">
        <f t="shared" si="2"/>
        <v>+ 33,57    %</v>
      </c>
    </row>
    <row r="68" spans="1:8" s="34" customFormat="1" ht="15.75" x14ac:dyDescent="0.25">
      <c r="A68" s="29" t="s">
        <v>39</v>
      </c>
      <c r="B68" s="30" t="s">
        <v>40</v>
      </c>
      <c r="C68" s="31">
        <f>SUM(C69:C74)</f>
        <v>1089300</v>
      </c>
      <c r="D68" s="31">
        <f>SUM(D69:D74)</f>
        <v>1089339.6300000001</v>
      </c>
      <c r="E68" s="31">
        <f t="shared" si="6"/>
        <v>100.00363811622144</v>
      </c>
      <c r="F68" s="31">
        <f>SUM(F69:F74)</f>
        <v>795572.05</v>
      </c>
      <c r="G68" s="35">
        <f t="shared" si="7"/>
        <v>293767.58000000007</v>
      </c>
      <c r="H68" s="36" t="str">
        <f t="shared" si="2"/>
        <v>+ 36,93    %</v>
      </c>
    </row>
    <row r="69" spans="1:8" x14ac:dyDescent="0.2">
      <c r="A69" s="3" t="s">
        <v>5</v>
      </c>
      <c r="B69" s="4" t="s">
        <v>6</v>
      </c>
      <c r="C69" s="5">
        <v>801718</v>
      </c>
      <c r="D69" s="5">
        <v>801714.55</v>
      </c>
      <c r="E69" s="5">
        <f t="shared" si="6"/>
        <v>99.999569674124828</v>
      </c>
      <c r="F69" s="13">
        <v>527212.96</v>
      </c>
      <c r="G69" s="26">
        <f t="shared" si="7"/>
        <v>274501.59000000008</v>
      </c>
      <c r="H69" s="28" t="str">
        <f t="shared" si="2"/>
        <v>+ 52,07    %</v>
      </c>
    </row>
    <row r="70" spans="1:8" x14ac:dyDescent="0.2">
      <c r="A70" s="3" t="s">
        <v>7</v>
      </c>
      <c r="B70" s="4" t="s">
        <v>8</v>
      </c>
      <c r="C70" s="5">
        <v>176502</v>
      </c>
      <c r="D70" s="5">
        <v>176486.61</v>
      </c>
      <c r="E70" s="5">
        <f t="shared" si="6"/>
        <v>99.991280552061724</v>
      </c>
      <c r="F70" s="13">
        <v>116815.03</v>
      </c>
      <c r="G70" s="26">
        <f t="shared" si="7"/>
        <v>59671.579999999987</v>
      </c>
      <c r="H70" s="28" t="str">
        <f t="shared" si="2"/>
        <v>+ 51,08    %</v>
      </c>
    </row>
    <row r="71" spans="1:8" x14ac:dyDescent="0.2">
      <c r="A71" s="3" t="s">
        <v>9</v>
      </c>
      <c r="B71" s="4" t="s">
        <v>10</v>
      </c>
      <c r="C71" s="5">
        <v>74729</v>
      </c>
      <c r="D71" s="5">
        <v>74728.100000000006</v>
      </c>
      <c r="E71" s="5">
        <f t="shared" si="6"/>
        <v>99.998795648275774</v>
      </c>
      <c r="F71" s="13">
        <v>112636</v>
      </c>
      <c r="G71" s="26">
        <f t="shared" si="7"/>
        <v>-37907.899999999994</v>
      </c>
      <c r="H71" s="28" t="str">
        <f t="shared" si="2"/>
        <v>-33,66   %</v>
      </c>
    </row>
    <row r="72" spans="1:8" x14ac:dyDescent="0.2">
      <c r="A72" s="3" t="s">
        <v>11</v>
      </c>
      <c r="B72" s="4" t="s">
        <v>12</v>
      </c>
      <c r="C72" s="5">
        <v>1351</v>
      </c>
      <c r="D72" s="5">
        <f>100+1350.37</f>
        <v>1450.37</v>
      </c>
      <c r="E72" s="5">
        <f t="shared" si="6"/>
        <v>107.35529237601776</v>
      </c>
      <c r="F72" s="13">
        <v>2278.06</v>
      </c>
      <c r="G72" s="26">
        <f t="shared" si="7"/>
        <v>-827.69</v>
      </c>
      <c r="H72" s="28" t="str">
        <f t="shared" si="2"/>
        <v>-36,33   %</v>
      </c>
    </row>
    <row r="73" spans="1:8" x14ac:dyDescent="0.2">
      <c r="A73" s="3" t="s">
        <v>13</v>
      </c>
      <c r="B73" s="4" t="s">
        <v>14</v>
      </c>
      <c r="C73" s="5">
        <v>0</v>
      </c>
      <c r="D73" s="5">
        <v>0</v>
      </c>
      <c r="E73" s="5">
        <f t="shared" si="6"/>
        <v>0</v>
      </c>
      <c r="F73" s="13">
        <v>270</v>
      </c>
      <c r="G73" s="26">
        <f t="shared" si="7"/>
        <v>-270</v>
      </c>
      <c r="H73" s="28" t="str">
        <f t="shared" si="2"/>
        <v>-100   %</v>
      </c>
    </row>
    <row r="74" spans="1:8" x14ac:dyDescent="0.2">
      <c r="A74" s="3" t="s">
        <v>15</v>
      </c>
      <c r="B74" s="4" t="s">
        <v>16</v>
      </c>
      <c r="C74" s="5">
        <v>35000</v>
      </c>
      <c r="D74" s="5">
        <v>34960</v>
      </c>
      <c r="E74" s="5">
        <f t="shared" si="6"/>
        <v>99.885714285714286</v>
      </c>
      <c r="F74" s="13">
        <v>36360</v>
      </c>
      <c r="G74" s="26">
        <f t="shared" si="7"/>
        <v>-1400</v>
      </c>
      <c r="H74" s="28" t="str">
        <f t="shared" si="2"/>
        <v>-3,85   %</v>
      </c>
    </row>
    <row r="75" spans="1:8" s="34" customFormat="1" ht="15.75" x14ac:dyDescent="0.25">
      <c r="A75" s="29" t="s">
        <v>41</v>
      </c>
      <c r="B75" s="30" t="s">
        <v>42</v>
      </c>
      <c r="C75" s="31">
        <f>+C76</f>
        <v>101850</v>
      </c>
      <c r="D75" s="31">
        <f>+D76</f>
        <v>101850</v>
      </c>
      <c r="E75" s="31">
        <f t="shared" si="6"/>
        <v>100</v>
      </c>
      <c r="F75" s="31">
        <f>+F76</f>
        <v>114950</v>
      </c>
      <c r="G75" s="35">
        <f t="shared" si="7"/>
        <v>-13100</v>
      </c>
      <c r="H75" s="36" t="str">
        <f t="shared" si="2"/>
        <v>-11,4   %</v>
      </c>
    </row>
    <row r="76" spans="1:8" x14ac:dyDescent="0.2">
      <c r="A76" s="3" t="s">
        <v>43</v>
      </c>
      <c r="B76" s="4" t="s">
        <v>44</v>
      </c>
      <c r="C76" s="5">
        <v>101850</v>
      </c>
      <c r="D76" s="5">
        <v>101850</v>
      </c>
      <c r="E76" s="5">
        <f t="shared" si="6"/>
        <v>100</v>
      </c>
      <c r="F76" s="22">
        <v>114950</v>
      </c>
      <c r="G76" s="26">
        <f t="shared" si="7"/>
        <v>-13100</v>
      </c>
      <c r="H76" s="28" t="str">
        <f t="shared" si="2"/>
        <v>-11,4   %</v>
      </c>
    </row>
    <row r="77" spans="1:8" s="34" customFormat="1" ht="15.75" x14ac:dyDescent="0.25">
      <c r="A77" s="29" t="s">
        <v>65</v>
      </c>
      <c r="B77" s="30" t="s">
        <v>66</v>
      </c>
      <c r="C77" s="31">
        <f>+C78</f>
        <v>10000</v>
      </c>
      <c r="D77" s="31">
        <v>0</v>
      </c>
      <c r="E77" s="31">
        <v>0</v>
      </c>
      <c r="F77" s="35">
        <v>0</v>
      </c>
      <c r="G77" s="35">
        <f>+D77-F77</f>
        <v>0</v>
      </c>
      <c r="H77" s="36">
        <f>IF(F77=0,0,IF(D77/F77&gt;1,"+ "&amp;ROUND((D77/F77*100)-100,2)&amp;"    %",ROUND((D77/F77*100)-100,2)&amp;"   %"))</f>
        <v>0</v>
      </c>
    </row>
    <row r="78" spans="1:8" x14ac:dyDescent="0.2">
      <c r="A78" s="8" t="s">
        <v>61</v>
      </c>
      <c r="B78" s="9" t="s">
        <v>62</v>
      </c>
      <c r="C78" s="10">
        <v>10000</v>
      </c>
      <c r="D78" s="10">
        <v>0</v>
      </c>
      <c r="E78" s="10">
        <v>0</v>
      </c>
      <c r="F78" s="37">
        <v>0</v>
      </c>
      <c r="G78" s="26">
        <f>+D78-F78</f>
        <v>0</v>
      </c>
      <c r="H78" s="28">
        <f>IF(F78=0,0,IF(D78/F78&gt;1,"+ "&amp;ROUND((D78/F78*100)-100,2)&amp;"    %",ROUND((D78/F78*100)-100,2)&amp;"   %"))</f>
        <v>0</v>
      </c>
    </row>
    <row r="79" spans="1:8" s="34" customFormat="1" ht="15.75" x14ac:dyDescent="0.25">
      <c r="A79" s="29" t="s">
        <v>45</v>
      </c>
      <c r="B79" s="30" t="s">
        <v>46</v>
      </c>
      <c r="C79" s="31">
        <f>+C80+C81</f>
        <v>58000</v>
      </c>
      <c r="D79" s="31">
        <f>+D80+D81</f>
        <v>57787.759999999995</v>
      </c>
      <c r="E79" s="31">
        <f t="shared" si="6"/>
        <v>99.63406896551723</v>
      </c>
      <c r="F79" s="31">
        <f>+F80+F81</f>
        <v>77700.55</v>
      </c>
      <c r="G79" s="35">
        <f t="shared" si="7"/>
        <v>-19912.790000000008</v>
      </c>
      <c r="H79" s="36" t="str">
        <f t="shared" si="2"/>
        <v>-25,63   %</v>
      </c>
    </row>
    <row r="80" spans="1:8" x14ac:dyDescent="0.2">
      <c r="A80" s="3" t="s">
        <v>9</v>
      </c>
      <c r="B80" s="4" t="s">
        <v>10</v>
      </c>
      <c r="C80" s="5">
        <v>40000</v>
      </c>
      <c r="D80" s="5">
        <v>39890</v>
      </c>
      <c r="E80" s="5">
        <f t="shared" ref="E80:E94" si="8">IF(C80=0,0,(D80/C80)*100)</f>
        <v>99.724999999999994</v>
      </c>
      <c r="F80" s="23">
        <v>69254.7</v>
      </c>
      <c r="G80" s="26">
        <f t="shared" si="7"/>
        <v>-29364.699999999997</v>
      </c>
      <c r="H80" s="28" t="str">
        <f t="shared" si="2"/>
        <v>-42,4   %</v>
      </c>
    </row>
    <row r="81" spans="1:8" x14ac:dyDescent="0.2">
      <c r="A81" s="3" t="s">
        <v>11</v>
      </c>
      <c r="B81" s="4" t="s">
        <v>12</v>
      </c>
      <c r="C81" s="5">
        <v>18000</v>
      </c>
      <c r="D81" s="5">
        <v>17897.759999999998</v>
      </c>
      <c r="E81" s="5">
        <f t="shared" si="8"/>
        <v>99.431999999999988</v>
      </c>
      <c r="F81" s="23">
        <v>8445.85</v>
      </c>
      <c r="G81" s="26">
        <f t="shared" si="7"/>
        <v>9451.909999999998</v>
      </c>
      <c r="H81" s="28" t="str">
        <f t="shared" ref="H81:H94" si="9">IF(F81=0,0,IF(D81/F81&gt;1,"+ "&amp;ROUND((D81/F81*100)-100,2)&amp;"    %",ROUND((D81/F81*100)-100,2)&amp;"   %"))</f>
        <v>+ 111,91    %</v>
      </c>
    </row>
    <row r="82" spans="1:8" s="34" customFormat="1" ht="15.75" x14ac:dyDescent="0.25">
      <c r="A82" s="29" t="s">
        <v>47</v>
      </c>
      <c r="B82" s="30" t="s">
        <v>48</v>
      </c>
      <c r="C82" s="31">
        <f>SUM(C83:C93)</f>
        <v>16318364</v>
      </c>
      <c r="D82" s="31">
        <f>SUM(D83:D93)</f>
        <v>15075978.860000001</v>
      </c>
      <c r="E82" s="31">
        <f t="shared" si="8"/>
        <v>92.38658274812353</v>
      </c>
      <c r="F82" s="31">
        <f>SUM(F83:F93)</f>
        <v>11299317.289999999</v>
      </c>
      <c r="G82" s="35">
        <f t="shared" si="7"/>
        <v>3776661.5700000022</v>
      </c>
      <c r="H82" s="36" t="str">
        <f t="shared" si="9"/>
        <v>+ 33,42    %</v>
      </c>
    </row>
    <row r="83" spans="1:8" x14ac:dyDescent="0.2">
      <c r="A83" s="3" t="s">
        <v>5</v>
      </c>
      <c r="B83" s="4" t="s">
        <v>6</v>
      </c>
      <c r="C83" s="5">
        <v>103834</v>
      </c>
      <c r="D83" s="5">
        <v>103669.12</v>
      </c>
      <c r="E83" s="5">
        <f t="shared" si="8"/>
        <v>99.841208082131089</v>
      </c>
      <c r="F83" s="24">
        <v>122300.26</v>
      </c>
      <c r="G83" s="26">
        <f t="shared" si="7"/>
        <v>-18631.14</v>
      </c>
      <c r="H83" s="28" t="str">
        <f t="shared" si="9"/>
        <v>-15,23   %</v>
      </c>
    </row>
    <row r="84" spans="1:8" x14ac:dyDescent="0.2">
      <c r="A84" s="3" t="s">
        <v>7</v>
      </c>
      <c r="B84" s="4" t="s">
        <v>8</v>
      </c>
      <c r="C84" s="5">
        <v>23199</v>
      </c>
      <c r="D84" s="5">
        <v>23198.97</v>
      </c>
      <c r="E84" s="5">
        <f t="shared" si="8"/>
        <v>99.999870684081216</v>
      </c>
      <c r="F84" s="24">
        <v>26906.059999999998</v>
      </c>
      <c r="G84" s="26">
        <f t="shared" si="7"/>
        <v>-3707.0899999999965</v>
      </c>
      <c r="H84" s="28" t="str">
        <f t="shared" si="9"/>
        <v>-13,78   %</v>
      </c>
    </row>
    <row r="85" spans="1:8" x14ac:dyDescent="0.2">
      <c r="A85" s="3" t="s">
        <v>9</v>
      </c>
      <c r="B85" s="4" t="s">
        <v>10</v>
      </c>
      <c r="C85" s="5">
        <v>7495</v>
      </c>
      <c r="D85" s="5">
        <v>7495</v>
      </c>
      <c r="E85" s="5">
        <f t="shared" si="8"/>
        <v>100</v>
      </c>
      <c r="F85" s="24">
        <v>5686</v>
      </c>
      <c r="G85" s="26">
        <f t="shared" si="7"/>
        <v>1809</v>
      </c>
      <c r="H85" s="28" t="str">
        <f t="shared" si="9"/>
        <v>+ 31,81    %</v>
      </c>
    </row>
    <row r="86" spans="1:8" x14ac:dyDescent="0.2">
      <c r="A86" s="3" t="s">
        <v>11</v>
      </c>
      <c r="B86" s="4" t="s">
        <v>12</v>
      </c>
      <c r="C86" s="5">
        <v>29484</v>
      </c>
      <c r="D86" s="5">
        <v>27398.31</v>
      </c>
      <c r="E86" s="5">
        <f t="shared" si="8"/>
        <v>92.926027676027672</v>
      </c>
      <c r="F86" s="24">
        <v>110761.06000000001</v>
      </c>
      <c r="G86" s="26">
        <f t="shared" si="7"/>
        <v>-83362.750000000015</v>
      </c>
      <c r="H86" s="28" t="str">
        <f t="shared" si="9"/>
        <v>-75,26   %</v>
      </c>
    </row>
    <row r="87" spans="1:8" x14ac:dyDescent="0.2">
      <c r="A87" s="3" t="s">
        <v>15</v>
      </c>
      <c r="B87" s="4" t="s">
        <v>16</v>
      </c>
      <c r="C87" s="5">
        <v>7320</v>
      </c>
      <c r="D87" s="5">
        <f>328.13+6827.98</f>
        <v>7156.11</v>
      </c>
      <c r="E87" s="5">
        <f t="shared" si="8"/>
        <v>97.761065573770495</v>
      </c>
      <c r="F87" s="24">
        <f>2548.63+3368</f>
        <v>5916.63</v>
      </c>
      <c r="G87" s="26">
        <f t="shared" si="7"/>
        <v>1239.4799999999996</v>
      </c>
      <c r="H87" s="28" t="str">
        <f t="shared" si="9"/>
        <v>+ 20,95    %</v>
      </c>
    </row>
    <row r="88" spans="1:8" x14ac:dyDescent="0.2">
      <c r="A88" s="3" t="s">
        <v>17</v>
      </c>
      <c r="B88" s="4" t="s">
        <v>18</v>
      </c>
      <c r="C88" s="5">
        <v>20000</v>
      </c>
      <c r="D88" s="5">
        <v>0</v>
      </c>
      <c r="E88" s="5">
        <f t="shared" si="8"/>
        <v>0</v>
      </c>
      <c r="F88" s="17">
        <v>0</v>
      </c>
      <c r="G88" s="26">
        <f t="shared" si="7"/>
        <v>0</v>
      </c>
      <c r="H88" s="28">
        <f t="shared" si="9"/>
        <v>0</v>
      </c>
    </row>
    <row r="89" spans="1:8" x14ac:dyDescent="0.2">
      <c r="A89" s="3" t="s">
        <v>49</v>
      </c>
      <c r="B89" s="4" t="s">
        <v>50</v>
      </c>
      <c r="C89" s="5">
        <v>14916427</v>
      </c>
      <c r="D89" s="5">
        <f>14387368.05</f>
        <v>14387368.050000001</v>
      </c>
      <c r="E89" s="5">
        <f t="shared" si="8"/>
        <v>96.453179102475417</v>
      </c>
      <c r="F89" s="25">
        <v>10443722.139999999</v>
      </c>
      <c r="G89" s="26">
        <f t="shared" si="7"/>
        <v>3943645.910000002</v>
      </c>
      <c r="H89" s="28" t="str">
        <f t="shared" si="9"/>
        <v>+ 37,76    %</v>
      </c>
    </row>
    <row r="90" spans="1:8" x14ac:dyDescent="0.2">
      <c r="A90" s="3" t="s">
        <v>19</v>
      </c>
      <c r="B90" s="4" t="s">
        <v>20</v>
      </c>
      <c r="C90" s="5">
        <v>15052</v>
      </c>
      <c r="D90" s="5">
        <v>15043.3</v>
      </c>
      <c r="E90" s="5">
        <f t="shared" si="8"/>
        <v>99.942200372043573</v>
      </c>
      <c r="F90" s="25">
        <v>3707.89</v>
      </c>
      <c r="G90" s="26">
        <f t="shared" si="7"/>
        <v>11335.41</v>
      </c>
      <c r="H90" s="28" t="str">
        <f t="shared" si="9"/>
        <v>+ 305,71    %</v>
      </c>
    </row>
    <row r="91" spans="1:8" s="6" customFormat="1" x14ac:dyDescent="0.2">
      <c r="A91" s="8" t="s">
        <v>57</v>
      </c>
      <c r="B91" s="9" t="s">
        <v>58</v>
      </c>
      <c r="C91" s="38">
        <v>30000</v>
      </c>
      <c r="D91" s="38">
        <v>30000</v>
      </c>
      <c r="E91" s="38">
        <v>100</v>
      </c>
      <c r="F91" s="38">
        <v>161179.20000000001</v>
      </c>
      <c r="G91" s="26">
        <f t="shared" si="7"/>
        <v>-131179.20000000001</v>
      </c>
      <c r="H91" s="28" t="str">
        <f t="shared" si="9"/>
        <v>-81,39   %</v>
      </c>
    </row>
    <row r="92" spans="1:8" x14ac:dyDescent="0.2">
      <c r="A92" s="3" t="s">
        <v>51</v>
      </c>
      <c r="B92" s="4" t="s">
        <v>52</v>
      </c>
      <c r="C92" s="5">
        <v>1065553</v>
      </c>
      <c r="D92" s="5">
        <v>474650</v>
      </c>
      <c r="E92" s="5">
        <f t="shared" si="8"/>
        <v>44.544945206855033</v>
      </c>
      <c r="F92" s="25">
        <v>419138.05</v>
      </c>
      <c r="G92" s="26">
        <f t="shared" si="7"/>
        <v>55511.950000000012</v>
      </c>
      <c r="H92" s="28" t="str">
        <f t="shared" si="9"/>
        <v>+ 13,24    %</v>
      </c>
    </row>
    <row r="93" spans="1:8" x14ac:dyDescent="0.2">
      <c r="A93" s="3" t="s">
        <v>53</v>
      </c>
      <c r="B93" s="4" t="s">
        <v>54</v>
      </c>
      <c r="C93" s="5">
        <v>100000</v>
      </c>
      <c r="D93" s="5">
        <v>0</v>
      </c>
      <c r="E93" s="5">
        <f t="shared" si="8"/>
        <v>0</v>
      </c>
      <c r="F93" s="25">
        <v>0</v>
      </c>
      <c r="G93" s="26">
        <f t="shared" si="7"/>
        <v>0</v>
      </c>
      <c r="H93" s="28">
        <f t="shared" si="9"/>
        <v>0</v>
      </c>
    </row>
    <row r="94" spans="1:8" s="34" customFormat="1" ht="15.75" x14ac:dyDescent="0.25">
      <c r="A94" s="29" t="s">
        <v>55</v>
      </c>
      <c r="B94" s="30" t="s">
        <v>56</v>
      </c>
      <c r="C94" s="31">
        <f>+C82+C79+C75+C68+C66+C56+C46+C32+C28+C14+C5+C63+C77</f>
        <v>235571842.22999996</v>
      </c>
      <c r="D94" s="31">
        <f>+D82+D79+D75+D68+D66+D56+D46+D32+D28+D14+D5+D63+D77</f>
        <v>228425164.73000002</v>
      </c>
      <c r="E94" s="31">
        <f t="shared" si="8"/>
        <v>96.966242895438114</v>
      </c>
      <c r="F94" s="31">
        <f>+F82+F79+F75+F68+F66+F56+F46+F32+F28+F14+F5+F63+F77</f>
        <v>179845115.56000003</v>
      </c>
      <c r="G94" s="35">
        <f t="shared" si="7"/>
        <v>48580049.169999987</v>
      </c>
      <c r="H94" s="36" t="str">
        <f t="shared" si="9"/>
        <v>+ 27,01    %</v>
      </c>
    </row>
    <row r="100" spans="6:9" x14ac:dyDescent="0.2">
      <c r="F100" s="39"/>
    </row>
    <row r="101" spans="6:9" x14ac:dyDescent="0.2">
      <c r="I101" s="39"/>
    </row>
    <row r="102" spans="6:9" x14ac:dyDescent="0.2">
      <c r="F102" s="39"/>
    </row>
  </sheetData>
  <mergeCells count="8">
    <mergeCell ref="A1:H1"/>
    <mergeCell ref="A2:G2"/>
    <mergeCell ref="E3:E4"/>
    <mergeCell ref="F3:H3"/>
    <mergeCell ref="A3:A4"/>
    <mergeCell ref="B3:B4"/>
    <mergeCell ref="C3:C4"/>
    <mergeCell ref="D3:D4"/>
  </mergeCells>
  <pageMargins left="0.31496062992125984" right="0.31496062992125984" top="0" bottom="0" header="0" footer="0"/>
  <pageSetup paperSize="9" scale="43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cp:lastPrinted>2018-02-08T13:52:30Z</cp:lastPrinted>
  <dcterms:created xsi:type="dcterms:W3CDTF">2018-02-08T11:10:40Z</dcterms:created>
  <dcterms:modified xsi:type="dcterms:W3CDTF">2018-02-14T12:41:46Z</dcterms:modified>
</cp:coreProperties>
</file>